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405" tabRatio="866" firstSheet="14" activeTab="14"/>
  </bookViews>
  <sheets>
    <sheet name="H14振込口座" sheetId="1" state="hidden" r:id="rId1"/>
    <sheet name="H14事業費・運営費" sheetId="2" state="hidden" r:id="rId2"/>
    <sheet name="H14交付補助金" sheetId="3" state="hidden" r:id="rId3"/>
    <sheet name="H13交付補助金" sheetId="4" state="hidden" r:id="rId4"/>
    <sheet name="H13事業費・運営費" sheetId="5" state="hidden" r:id="rId5"/>
    <sheet name="H17交付補助金" sheetId="6" state="hidden" r:id="rId6"/>
    <sheet name="H17事業費・運営費" sheetId="7" state="hidden" r:id="rId7"/>
    <sheet name="H17活動費補助金" sheetId="8" state="hidden" r:id="rId8"/>
    <sheet name="H18交付補助金" sheetId="9" state="hidden" r:id="rId9"/>
    <sheet name="Ｈ１８事業費・運営費" sheetId="10" state="hidden" r:id="rId10"/>
    <sheet name="Ｈ１８活動補助金" sheetId="11" state="hidden" r:id="rId11"/>
    <sheet name="Ｈ１９交付補助金" sheetId="12" state="hidden" r:id="rId12"/>
    <sheet name="Ｈ１９事業費・運営費" sheetId="13" state="hidden" r:id="rId13"/>
    <sheet name="Ｈ１９活動費補助金" sheetId="14" state="hidden" r:id="rId14"/>
    <sheet name="予算書" sheetId="15" r:id="rId15"/>
    <sheet name="事業費計算表" sheetId="16" r:id="rId16"/>
    <sheet name="Ｈ２４活動費補助金" sheetId="17" state="hidden" r:id="rId17"/>
    <sheet name="Ｈ２４事業費等金額" sheetId="18" state="hidden" r:id="rId18"/>
    <sheet name="Ｈ２４内訳 (2)" sheetId="19" state="hidden" r:id="rId19"/>
  </sheets>
  <definedNames>
    <definedName name="_xlnm.Print_Area" localSheetId="3">'H13交付補助金'!$A$1:$F$15</definedName>
    <definedName name="_xlnm.Print_Area" localSheetId="4">'H13事業費・運営費'!$A$1:$F$31</definedName>
    <definedName name="_xlnm.Print_Area" localSheetId="2">'H14交付補助金'!$A$1:$H$15</definedName>
    <definedName name="_xlnm.Print_Area" localSheetId="1">'H14事業費・運営費'!$A$1:$F$31</definedName>
    <definedName name="_xlnm.Print_Area" localSheetId="0">'H14振込口座'!$A$1:$G$15</definedName>
    <definedName name="_xlnm.Print_Area" localSheetId="7">'H17活動費補助金'!$A$1:$F$32</definedName>
    <definedName name="_xlnm.Print_Area" localSheetId="5">'H17交付補助金'!$A$1:$F$25</definedName>
    <definedName name="_xlnm.Print_Area" localSheetId="6">'H17事業費・運営費'!$A$1:$F$31</definedName>
    <definedName name="_xlnm.Print_Area" localSheetId="10">'Ｈ１８活動補助金'!$A$1:$F$32</definedName>
    <definedName name="_xlnm.Print_Area" localSheetId="8">'H18交付補助金'!$A$1:$F$16</definedName>
    <definedName name="_xlnm.Print_Area" localSheetId="9">'Ｈ１８事業費・運営費'!$A$1:$F$31</definedName>
    <definedName name="_xlnm.Print_Area" localSheetId="13">'Ｈ１９活動費補助金'!$A$1:$F$32</definedName>
    <definedName name="_xlnm.Print_Area" localSheetId="11">'Ｈ１９交付補助金'!$A$1:$F$25</definedName>
    <definedName name="_xlnm.Print_Area" localSheetId="12">'Ｈ１９事業費・運営費'!$A$1:$F$31</definedName>
    <definedName name="_xlnm.Print_Area" localSheetId="16">'Ｈ２４活動費補助金'!$A$1:$F$32</definedName>
    <definedName name="_xlnm.Print_Area" localSheetId="17">'Ｈ２４事業費等金額'!$A$1:$F$32</definedName>
    <definedName name="_xlnm.Print_Area" localSheetId="18">'Ｈ２４内訳 (2)'!$B$1:$I$18</definedName>
  </definedNames>
  <calcPr fullCalcOnLoad="1"/>
</workbook>
</file>

<file path=xl/sharedStrings.xml><?xml version="1.0" encoding="utf-8"?>
<sst xmlns="http://schemas.openxmlformats.org/spreadsheetml/2006/main" count="677" uniqueCount="155">
  <si>
    <t>平成１３年度　地区体育振興会事業費補助金</t>
  </si>
  <si>
    <t>地区名</t>
  </si>
  <si>
    <t>均等割</t>
  </si>
  <si>
    <t>世帯数</t>
  </si>
  <si>
    <t>世帯割</t>
  </si>
  <si>
    <t>合計金額</t>
  </si>
  <si>
    <t>補助金内訳</t>
  </si>
  <si>
    <t>平成１３年度</t>
  </si>
  <si>
    <t>補助金交付額</t>
  </si>
  <si>
    <t>高田</t>
  </si>
  <si>
    <t>養老</t>
  </si>
  <si>
    <t>広幡</t>
  </si>
  <si>
    <t>上多度</t>
  </si>
  <si>
    <t>池辺</t>
  </si>
  <si>
    <t>笠郷</t>
  </si>
  <si>
    <t>小畑</t>
  </si>
  <si>
    <t>多芸東部</t>
  </si>
  <si>
    <t>多芸西部</t>
  </si>
  <si>
    <t>日吉</t>
  </si>
  <si>
    <t>室原</t>
  </si>
  <si>
    <t>平成１３年度　地区体育振興会運営費補助金</t>
  </si>
  <si>
    <t>合計金額</t>
  </si>
  <si>
    <t>前期分</t>
  </si>
  <si>
    <t>後期分</t>
  </si>
  <si>
    <t>地　区　名</t>
  </si>
  <si>
    <t>交　　　　付　　　　金</t>
  </si>
  <si>
    <t>前期振込額</t>
  </si>
  <si>
    <t>体育振興会会長会</t>
  </si>
  <si>
    <t>支　払　明　細　書</t>
  </si>
  <si>
    <t>金　　　額</t>
  </si>
  <si>
    <t>金　額</t>
  </si>
  <si>
    <t>人　数</t>
  </si>
  <si>
    <t>地　　区　　名</t>
  </si>
  <si>
    <t>人数割　</t>
  </si>
  <si>
    <t>高田地区体育振興会</t>
  </si>
  <si>
    <t xml:space="preserve">均等割  </t>
  </si>
  <si>
    <t>人数割　</t>
  </si>
  <si>
    <t>養老地区体育振興会</t>
  </si>
  <si>
    <t>広幡地区体育振興会</t>
  </si>
  <si>
    <t>人数割　</t>
  </si>
  <si>
    <t>池辺地区体育振興会</t>
  </si>
  <si>
    <t>笠郷地区体育振興会</t>
  </si>
  <si>
    <t>小畑地区体育振興会</t>
  </si>
  <si>
    <t xml:space="preserve">  人数割 </t>
  </si>
  <si>
    <t xml:space="preserve">         </t>
  </si>
  <si>
    <t xml:space="preserve"> 均等割 </t>
  </si>
  <si>
    <t xml:space="preserve">  総　額 </t>
  </si>
  <si>
    <t>合計</t>
  </si>
  <si>
    <t>金融機関名</t>
  </si>
  <si>
    <t>支店名</t>
  </si>
  <si>
    <t>口座種類</t>
  </si>
  <si>
    <t>口座番号</t>
  </si>
  <si>
    <t>金額</t>
  </si>
  <si>
    <t>口座名義人</t>
  </si>
  <si>
    <t>大垣信用金庫</t>
  </si>
  <si>
    <t>養老支店</t>
  </si>
  <si>
    <t>普通</t>
  </si>
  <si>
    <t>高田地区体育振興会　会計　伊藤渉</t>
  </si>
  <si>
    <t>西美濃農協</t>
  </si>
  <si>
    <t>養老支所</t>
  </si>
  <si>
    <t>養老地区体育振興会</t>
  </si>
  <si>
    <t>広幡支所</t>
  </si>
  <si>
    <t>広幡体育振興会</t>
  </si>
  <si>
    <t>上多度支所</t>
  </si>
  <si>
    <t>上多度地区体育委員</t>
  </si>
  <si>
    <t>池辺支所</t>
  </si>
  <si>
    <t>池辺体育振興会会計</t>
  </si>
  <si>
    <t>笠郷支店</t>
  </si>
  <si>
    <t>笠郷体育振興会　代表　田中稔</t>
  </si>
  <si>
    <t>小畑支所</t>
  </si>
  <si>
    <t>小畑体育振興会</t>
  </si>
  <si>
    <t>多芸西部体育振興会　吉田浩勝</t>
  </si>
  <si>
    <t>日吉支所</t>
  </si>
  <si>
    <t>日吉体育振興会</t>
  </si>
  <si>
    <t>室原支所</t>
  </si>
  <si>
    <t>体育振興会　会計</t>
  </si>
  <si>
    <t>会長会</t>
  </si>
  <si>
    <t>平成１4年度　地区体育振興会事業費補助金</t>
  </si>
  <si>
    <t>平成１４年度</t>
  </si>
  <si>
    <t>平成１４年度　地区体育振興会運営費補助金</t>
  </si>
  <si>
    <t>平成１４年度　地区体育振興会補助金</t>
  </si>
  <si>
    <t>平成１４年度事業費</t>
  </si>
  <si>
    <t>平成１４年度運営費</t>
  </si>
  <si>
    <t>後期振込額</t>
  </si>
  <si>
    <t>人数割　</t>
  </si>
  <si>
    <t>上多度地区体育振興会</t>
  </si>
  <si>
    <t>多芸東部地区体育振興会</t>
  </si>
  <si>
    <t>多芸西部地区体育振興会</t>
  </si>
  <si>
    <t>日吉地区体育振興会</t>
  </si>
  <si>
    <t>室原地区体育振興会</t>
  </si>
  <si>
    <t xml:space="preserve">均等割  </t>
  </si>
  <si>
    <t>〔単位：円〕</t>
  </si>
  <si>
    <t>平成１７年度　地区体育振興会事業費補助金</t>
  </si>
  <si>
    <t>平成１７年度</t>
  </si>
  <si>
    <t>平成１７年度　地区体育振興会運営費補助金</t>
  </si>
  <si>
    <t>平成１７年度　地区体育振興会補助金</t>
  </si>
  <si>
    <t>平成１７年度事業費</t>
  </si>
  <si>
    <t>平成１７年度運営費</t>
  </si>
  <si>
    <t>平成１７年度　養老町体育委員活動費補助金</t>
  </si>
  <si>
    <t>平成１８年度　地区体育振興会補助金</t>
  </si>
  <si>
    <t>平成１８年度事業費</t>
  </si>
  <si>
    <t>平成１８年度運営費</t>
  </si>
  <si>
    <t>平成１８年度　地区体育振興会事業費補助金</t>
  </si>
  <si>
    <t>平成１８年度　地区体育振興会運営費補助金</t>
  </si>
  <si>
    <t>平成１８年度</t>
  </si>
  <si>
    <t>平成１８年度　養老町体育委員活動費補助金</t>
  </si>
  <si>
    <t>平成１９年度　地区体育振興会事業費補助金</t>
  </si>
  <si>
    <t>平成１９年度　地区体育振興会運営費補助金</t>
  </si>
  <si>
    <t>平成１９年度　養老町体育委員活動費補助金</t>
  </si>
  <si>
    <t>平成１９年度</t>
  </si>
  <si>
    <t>平成１９年度　地区体育振興会補助金</t>
  </si>
  <si>
    <t>平成１９年度事業費</t>
  </si>
  <si>
    <t>平成１９年度運営費</t>
  </si>
  <si>
    <t>計</t>
  </si>
  <si>
    <t>各地区　　　　　　　　　　合計金額</t>
  </si>
  <si>
    <t>事業費</t>
  </si>
  <si>
    <t>運営費</t>
  </si>
  <si>
    <t>人数割</t>
  </si>
  <si>
    <t>活動費補助金</t>
  </si>
  <si>
    <t>地区割</t>
  </si>
  <si>
    <t>※補助金の支払いは、口座振込とします。</t>
  </si>
  <si>
    <t>活動費補助金</t>
  </si>
  <si>
    <t>収入の部</t>
  </si>
  <si>
    <t>（単位：円）</t>
  </si>
  <si>
    <t>項　　目</t>
  </si>
  <si>
    <t>本年度予算額</t>
  </si>
  <si>
    <t>説　　　　　　　　　明</t>
  </si>
  <si>
    <t>合　　　計</t>
  </si>
  <si>
    <t>支出の部</t>
  </si>
  <si>
    <t>平成２３年度養老町体育振興会事業費・運営費補助金額</t>
  </si>
  <si>
    <t>平成２３年度　地区体育振興会事業費補助金</t>
  </si>
  <si>
    <t>平成２３年度　地区体育振興会運営費補助金</t>
  </si>
  <si>
    <t>平成２４年度　養老町体育委員活動費補助金支出額</t>
  </si>
  <si>
    <t>平成２４年度　地区体育振興会補助金</t>
  </si>
  <si>
    <t>１．補助金</t>
  </si>
  <si>
    <t>２．その他</t>
  </si>
  <si>
    <t>３．繰越金</t>
  </si>
  <si>
    <t>様式第３号（第５条関係）</t>
  </si>
  <si>
    <t>収支予算書</t>
  </si>
  <si>
    <t>１．事業費</t>
  </si>
  <si>
    <t>２．事務費</t>
  </si>
  <si>
    <t>３．負担金</t>
  </si>
  <si>
    <t>４．予備費</t>
  </si>
  <si>
    <t>説　　　　　　　　　明</t>
  </si>
  <si>
    <t>前年度予算額</t>
  </si>
  <si>
    <t>補助対象経費</t>
  </si>
  <si>
    <t>補助対象外経費</t>
  </si>
  <si>
    <t>３．印刷費</t>
  </si>
  <si>
    <t>別紙事業費計算表（事業費の算出に使用してください。）</t>
  </si>
  <si>
    <t>事業名：</t>
  </si>
  <si>
    <t>１．報償費</t>
  </si>
  <si>
    <t>２．消耗品費</t>
  </si>
  <si>
    <t>４．保険料</t>
  </si>
  <si>
    <t>５．使用料</t>
  </si>
  <si>
    <t>６．その他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</si>
</sst>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0_ "/>
    <numFmt numFmtId="179" formatCode="[DBNum3][$-411]#,##0"/>
    <numFmt numFmtId="180" formatCode="[DBNum3][$-411]0"/>
    <numFmt numFmtId="181" formatCode="0.000_);[Red]\(0.000\)"/>
    <numFmt numFmtId="182" formatCode="0.0000_);[Red]\(0.0000\)"/>
    <numFmt numFmtId="183" formatCode="#,##0_);[Red]\(#,##0\)"/>
    <numFmt numFmtId="184" formatCode="#,##0.0000;&quot;△ &quot;#,##0.0000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24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distributed"/>
    </xf>
    <xf numFmtId="176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176" fontId="0" fillId="0" borderId="16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15" xfId="0" applyBorder="1" applyAlignment="1">
      <alignment horizontal="distributed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0" fillId="0" borderId="19" xfId="0" applyNumberFormat="1" applyBorder="1" applyAlignment="1">
      <alignment/>
    </xf>
    <xf numFmtId="176" fontId="0" fillId="0" borderId="20" xfId="0" applyNumberForma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6" fontId="0" fillId="0" borderId="0" xfId="0" applyNumberFormat="1" applyAlignment="1">
      <alignment/>
    </xf>
    <xf numFmtId="176" fontId="0" fillId="0" borderId="22" xfId="0" applyNumberFormat="1" applyBorder="1" applyAlignment="1">
      <alignment/>
    </xf>
    <xf numFmtId="176" fontId="0" fillId="0" borderId="23" xfId="0" applyNumberFormat="1" applyBorder="1" applyAlignment="1">
      <alignment/>
    </xf>
    <xf numFmtId="0" fontId="0" fillId="0" borderId="22" xfId="0" applyFill="1" applyBorder="1" applyAlignment="1">
      <alignment horizontal="center" vertical="center"/>
    </xf>
    <xf numFmtId="176" fontId="0" fillId="0" borderId="10" xfId="0" applyNumberFormat="1" applyBorder="1" applyAlignment="1">
      <alignment/>
    </xf>
    <xf numFmtId="177" fontId="0" fillId="0" borderId="0" xfId="0" applyNumberFormat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5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10" xfId="0" applyFont="1" applyBorder="1" applyAlignment="1">
      <alignment/>
    </xf>
    <xf numFmtId="38" fontId="2" fillId="0" borderId="31" xfId="48" applyFont="1" applyBorder="1" applyAlignment="1">
      <alignment/>
    </xf>
    <xf numFmtId="0" fontId="0" fillId="0" borderId="32" xfId="0" applyBorder="1" applyAlignment="1">
      <alignment horizontal="center"/>
    </xf>
    <xf numFmtId="0" fontId="6" fillId="0" borderId="33" xfId="0" applyFont="1" applyBorder="1" applyAlignment="1">
      <alignment/>
    </xf>
    <xf numFmtId="0" fontId="0" fillId="0" borderId="34" xfId="0" applyBorder="1" applyAlignment="1">
      <alignment/>
    </xf>
    <xf numFmtId="0" fontId="6" fillId="0" borderId="23" xfId="0" applyFont="1" applyBorder="1" applyAlignment="1">
      <alignment/>
    </xf>
    <xf numFmtId="0" fontId="0" fillId="0" borderId="23" xfId="0" applyBorder="1" applyAlignment="1">
      <alignment/>
    </xf>
    <xf numFmtId="38" fontId="2" fillId="0" borderId="29" xfId="48" applyFont="1" applyBorder="1" applyAlignment="1">
      <alignment/>
    </xf>
    <xf numFmtId="0" fontId="6" fillId="0" borderId="35" xfId="0" applyFont="1" applyBorder="1" applyAlignment="1">
      <alignment/>
    </xf>
    <xf numFmtId="0" fontId="0" fillId="0" borderId="35" xfId="0" applyBorder="1" applyAlignment="1">
      <alignment/>
    </xf>
    <xf numFmtId="38" fontId="2" fillId="0" borderId="36" xfId="48" applyFont="1" applyBorder="1" applyAlignment="1">
      <alignment/>
    </xf>
    <xf numFmtId="0" fontId="0" fillId="0" borderId="37" xfId="0" applyBorder="1" applyAlignment="1">
      <alignment/>
    </xf>
    <xf numFmtId="0" fontId="6" fillId="0" borderId="29" xfId="0" applyFont="1" applyBorder="1" applyAlignment="1">
      <alignment/>
    </xf>
    <xf numFmtId="0" fontId="7" fillId="0" borderId="24" xfId="0" applyFont="1" applyBorder="1" applyAlignment="1">
      <alignment horizontal="center"/>
    </xf>
    <xf numFmtId="38" fontId="4" fillId="0" borderId="38" xfId="48" applyFont="1" applyBorder="1" applyAlignment="1">
      <alignment/>
    </xf>
    <xf numFmtId="0" fontId="2" fillId="0" borderId="30" xfId="0" applyFont="1" applyBorder="1" applyAlignment="1">
      <alignment/>
    </xf>
    <xf numFmtId="0" fontId="6" fillId="0" borderId="36" xfId="0" applyFont="1" applyBorder="1" applyAlignment="1">
      <alignment/>
    </xf>
    <xf numFmtId="0" fontId="7" fillId="0" borderId="13" xfId="0" applyFont="1" applyBorder="1" applyAlignment="1">
      <alignment/>
    </xf>
    <xf numFmtId="38" fontId="4" fillId="0" borderId="14" xfId="48" applyFont="1" applyBorder="1" applyAlignment="1">
      <alignment/>
    </xf>
    <xf numFmtId="0" fontId="7" fillId="0" borderId="23" xfId="0" applyFont="1" applyBorder="1" applyAlignment="1">
      <alignment/>
    </xf>
    <xf numFmtId="38" fontId="4" fillId="0" borderId="10" xfId="48" applyFont="1" applyBorder="1" applyAlignment="1">
      <alignment/>
    </xf>
    <xf numFmtId="0" fontId="6" fillId="0" borderId="31" xfId="0" applyFont="1" applyBorder="1" applyAlignment="1">
      <alignment/>
    </xf>
    <xf numFmtId="0" fontId="7" fillId="0" borderId="39" xfId="0" applyFont="1" applyBorder="1" applyAlignment="1">
      <alignment/>
    </xf>
    <xf numFmtId="38" fontId="6" fillId="0" borderId="0" xfId="0" applyNumberFormat="1" applyFont="1" applyAlignment="1">
      <alignment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177" fontId="8" fillId="0" borderId="13" xfId="0" applyNumberFormat="1" applyFont="1" applyBorder="1" applyAlignment="1">
      <alignment/>
    </xf>
    <xf numFmtId="178" fontId="0" fillId="0" borderId="17" xfId="0" applyNumberFormat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6" fillId="0" borderId="0" xfId="0" applyFont="1" applyBorder="1" applyAlignment="1">
      <alignment/>
    </xf>
    <xf numFmtId="0" fontId="0" fillId="0" borderId="30" xfId="0" applyBorder="1" applyAlignment="1">
      <alignment horizontal="center"/>
    </xf>
    <xf numFmtId="38" fontId="0" fillId="0" borderId="40" xfId="48" applyBorder="1" applyAlignment="1">
      <alignment/>
    </xf>
    <xf numFmtId="0" fontId="0" fillId="0" borderId="33" xfId="0" applyBorder="1" applyAlignment="1">
      <alignment horizontal="center"/>
    </xf>
    <xf numFmtId="38" fontId="0" fillId="0" borderId="41" xfId="48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8" fontId="0" fillId="0" borderId="0" xfId="48" applyFont="1" applyAlignment="1">
      <alignment/>
    </xf>
    <xf numFmtId="38" fontId="0" fillId="0" borderId="0" xfId="0" applyNumberFormat="1" applyAlignment="1">
      <alignment/>
    </xf>
    <xf numFmtId="38" fontId="9" fillId="0" borderId="24" xfId="48" applyFont="1" applyBorder="1" applyAlignment="1">
      <alignment/>
    </xf>
    <xf numFmtId="38" fontId="9" fillId="0" borderId="32" xfId="48" applyFont="1" applyBorder="1" applyAlignment="1">
      <alignment/>
    </xf>
    <xf numFmtId="176" fontId="9" fillId="0" borderId="15" xfId="0" applyNumberFormat="1" applyFont="1" applyBorder="1" applyAlignment="1">
      <alignment/>
    </xf>
    <xf numFmtId="176" fontId="9" fillId="0" borderId="19" xfId="0" applyNumberFormat="1" applyFont="1" applyBorder="1" applyAlignment="1">
      <alignment/>
    </xf>
    <xf numFmtId="176" fontId="9" fillId="0" borderId="16" xfId="0" applyNumberFormat="1" applyFont="1" applyBorder="1" applyAlignment="1">
      <alignment/>
    </xf>
    <xf numFmtId="176" fontId="9" fillId="0" borderId="20" xfId="0" applyNumberFormat="1" applyFont="1" applyBorder="1" applyAlignment="1">
      <alignment/>
    </xf>
    <xf numFmtId="0" fontId="8" fillId="0" borderId="15" xfId="0" applyFont="1" applyBorder="1" applyAlignment="1">
      <alignment horizontal="distributed"/>
    </xf>
    <xf numFmtId="0" fontId="8" fillId="0" borderId="16" xfId="0" applyFont="1" applyBorder="1" applyAlignment="1">
      <alignment horizontal="center"/>
    </xf>
    <xf numFmtId="178" fontId="8" fillId="0" borderId="17" xfId="0" applyNumberFormat="1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38" fontId="9" fillId="0" borderId="33" xfId="48" applyFont="1" applyBorder="1" applyAlignment="1">
      <alignment/>
    </xf>
    <xf numFmtId="0" fontId="7" fillId="0" borderId="13" xfId="0" applyFont="1" applyBorder="1" applyAlignment="1">
      <alignment horizontal="right"/>
    </xf>
    <xf numFmtId="0" fontId="2" fillId="0" borderId="23" xfId="0" applyFont="1" applyBorder="1" applyAlignment="1">
      <alignment/>
    </xf>
    <xf numFmtId="38" fontId="9" fillId="0" borderId="30" xfId="48" applyFont="1" applyBorder="1" applyAlignment="1">
      <alignment/>
    </xf>
    <xf numFmtId="0" fontId="2" fillId="0" borderId="13" xfId="0" applyFont="1" applyBorder="1" applyAlignment="1">
      <alignment/>
    </xf>
    <xf numFmtId="38" fontId="9" fillId="0" borderId="15" xfId="48" applyFont="1" applyBorder="1" applyAlignment="1">
      <alignment/>
    </xf>
    <xf numFmtId="38" fontId="2" fillId="0" borderId="0" xfId="48" applyFont="1" applyAlignment="1">
      <alignment horizontal="center"/>
    </xf>
    <xf numFmtId="38" fontId="9" fillId="0" borderId="16" xfId="48" applyFont="1" applyBorder="1" applyAlignment="1">
      <alignment/>
    </xf>
    <xf numFmtId="0" fontId="0" fillId="0" borderId="0" xfId="0" applyBorder="1" applyAlignment="1">
      <alignment horizontal="center"/>
    </xf>
    <xf numFmtId="176" fontId="0" fillId="0" borderId="0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13" xfId="0" applyNumberFormat="1" applyBorder="1" applyAlignment="1">
      <alignment/>
    </xf>
    <xf numFmtId="181" fontId="0" fillId="0" borderId="0" xfId="0" applyNumberFormat="1" applyFill="1" applyBorder="1" applyAlignment="1">
      <alignment/>
    </xf>
    <xf numFmtId="0" fontId="9" fillId="0" borderId="26" xfId="0" applyFont="1" applyFill="1" applyBorder="1" applyAlignment="1">
      <alignment/>
    </xf>
    <xf numFmtId="178" fontId="8" fillId="0" borderId="29" xfId="0" applyNumberFormat="1" applyFont="1" applyBorder="1" applyAlignment="1">
      <alignment vertical="center" shrinkToFit="1"/>
    </xf>
    <xf numFmtId="0" fontId="0" fillId="0" borderId="0" xfId="60" applyFont="1">
      <alignment vertical="center"/>
      <protection/>
    </xf>
    <xf numFmtId="0" fontId="0" fillId="0" borderId="0" xfId="60" applyFont="1" applyBorder="1" applyAlignment="1">
      <alignment horizontal="left" vertical="center"/>
      <protection/>
    </xf>
    <xf numFmtId="0" fontId="0" fillId="0" borderId="0" xfId="60" applyFont="1" applyBorder="1" applyAlignment="1">
      <alignment horizontal="center" vertical="center"/>
      <protection/>
    </xf>
    <xf numFmtId="0" fontId="0" fillId="0" borderId="26" xfId="60" applyFont="1" applyBorder="1" applyAlignment="1">
      <alignment vertical="center"/>
      <protection/>
    </xf>
    <xf numFmtId="38" fontId="0" fillId="0" borderId="0" xfId="48" applyFont="1" applyBorder="1" applyAlignment="1">
      <alignment horizontal="right" vertical="center"/>
    </xf>
    <xf numFmtId="0" fontId="11" fillId="0" borderId="0" xfId="60" applyFont="1">
      <alignment vertical="center"/>
      <protection/>
    </xf>
    <xf numFmtId="0" fontId="11" fillId="0" borderId="0" xfId="60" applyFont="1" applyAlignment="1">
      <alignment vertical="center" shrinkToFit="1"/>
      <protection/>
    </xf>
    <xf numFmtId="0" fontId="11" fillId="0" borderId="0" xfId="60" applyFont="1" applyAlignment="1">
      <alignment horizontal="right" vertical="center"/>
      <protection/>
    </xf>
    <xf numFmtId="0" fontId="11" fillId="0" borderId="25" xfId="60" applyFont="1" applyBorder="1" applyAlignment="1">
      <alignment horizontal="center" vertical="center"/>
      <protection/>
    </xf>
    <xf numFmtId="0" fontId="11" fillId="0" borderId="42" xfId="60" applyFont="1" applyBorder="1" applyAlignment="1">
      <alignment horizontal="left" vertical="center"/>
      <protection/>
    </xf>
    <xf numFmtId="38" fontId="11" fillId="0" borderId="23" xfId="48" applyFont="1" applyBorder="1" applyAlignment="1">
      <alignment vertical="center" shrinkToFit="1"/>
    </xf>
    <xf numFmtId="0" fontId="11" fillId="0" borderId="24" xfId="60" applyFont="1" applyBorder="1" applyAlignment="1">
      <alignment vertical="center" shrinkToFit="1"/>
      <protection/>
    </xf>
    <xf numFmtId="183" fontId="12" fillId="0" borderId="43" xfId="60" applyNumberFormat="1" applyFont="1" applyBorder="1" applyAlignment="1">
      <alignment vertical="center" shrinkToFit="1"/>
      <protection/>
    </xf>
    <xf numFmtId="0" fontId="11" fillId="0" borderId="44" xfId="60" applyFont="1" applyBorder="1" applyAlignment="1">
      <alignment vertical="center" shrinkToFit="1"/>
      <protection/>
    </xf>
    <xf numFmtId="0" fontId="11" fillId="0" borderId="45" xfId="60" applyFont="1" applyBorder="1" applyAlignment="1">
      <alignment horizontal="left" vertical="center"/>
      <protection/>
    </xf>
    <xf numFmtId="38" fontId="11" fillId="0" borderId="45" xfId="48" applyFont="1" applyBorder="1" applyAlignment="1">
      <alignment vertical="center" shrinkToFit="1"/>
    </xf>
    <xf numFmtId="177" fontId="13" fillId="0" borderId="45" xfId="60" applyNumberFormat="1" applyFont="1" applyBorder="1" applyAlignment="1">
      <alignment vertical="center" shrinkToFit="1"/>
      <protection/>
    </xf>
    <xf numFmtId="183" fontId="12" fillId="0" borderId="46" xfId="60" applyNumberFormat="1" applyFont="1" applyBorder="1" applyAlignment="1">
      <alignment vertical="center" shrinkToFit="1"/>
      <protection/>
    </xf>
    <xf numFmtId="0" fontId="11" fillId="0" borderId="47" xfId="60" applyFont="1" applyBorder="1" applyAlignment="1">
      <alignment vertical="center" shrinkToFit="1"/>
      <protection/>
    </xf>
    <xf numFmtId="0" fontId="11" fillId="0" borderId="36" xfId="60" applyFont="1" applyBorder="1" applyAlignment="1">
      <alignment vertical="center"/>
      <protection/>
    </xf>
    <xf numFmtId="0" fontId="11" fillId="0" borderId="48" xfId="60" applyFont="1" applyBorder="1" applyAlignment="1">
      <alignment vertical="center"/>
      <protection/>
    </xf>
    <xf numFmtId="38" fontId="11" fillId="0" borderId="48" xfId="48" applyFont="1" applyBorder="1" applyAlignment="1">
      <alignment vertical="center" shrinkToFit="1"/>
    </xf>
    <xf numFmtId="0" fontId="11" fillId="0" borderId="48" xfId="60" applyFont="1" applyBorder="1" applyAlignment="1">
      <alignment vertical="center" shrinkToFit="1"/>
      <protection/>
    </xf>
    <xf numFmtId="183" fontId="12" fillId="0" borderId="49" xfId="60" applyNumberFormat="1" applyFont="1" applyBorder="1" applyAlignment="1">
      <alignment vertical="center" shrinkToFit="1"/>
      <protection/>
    </xf>
    <xf numFmtId="0" fontId="11" fillId="0" borderId="50" xfId="60" applyFont="1" applyBorder="1" applyAlignment="1">
      <alignment vertical="center" shrinkToFit="1"/>
      <protection/>
    </xf>
    <xf numFmtId="0" fontId="11" fillId="0" borderId="21" xfId="60" applyFont="1" applyBorder="1" applyAlignment="1">
      <alignment vertical="center"/>
      <protection/>
    </xf>
    <xf numFmtId="0" fontId="11" fillId="0" borderId="51" xfId="60" applyFont="1" applyBorder="1" applyAlignment="1">
      <alignment vertical="center"/>
      <protection/>
    </xf>
    <xf numFmtId="38" fontId="11" fillId="0" borderId="51" xfId="48" applyFont="1" applyBorder="1" applyAlignment="1">
      <alignment vertical="center" shrinkToFit="1"/>
    </xf>
    <xf numFmtId="0" fontId="11" fillId="0" borderId="51" xfId="60" applyFont="1" applyBorder="1" applyAlignment="1">
      <alignment vertical="center" shrinkToFit="1"/>
      <protection/>
    </xf>
    <xf numFmtId="183" fontId="12" fillId="0" borderId="52" xfId="60" applyNumberFormat="1" applyFont="1" applyBorder="1" applyAlignment="1">
      <alignment vertical="center" shrinkToFit="1"/>
      <protection/>
    </xf>
    <xf numFmtId="0" fontId="11" fillId="0" borderId="53" xfId="60" applyFont="1" applyBorder="1" applyAlignment="1">
      <alignment vertical="center" shrinkToFit="1"/>
      <protection/>
    </xf>
    <xf numFmtId="38" fontId="11" fillId="0" borderId="10" xfId="48" applyFont="1" applyBorder="1" applyAlignment="1">
      <alignment vertical="center" shrinkToFit="1"/>
    </xf>
    <xf numFmtId="0" fontId="11" fillId="0" borderId="35" xfId="60" applyFont="1" applyBorder="1" applyAlignment="1">
      <alignment vertical="center" shrinkToFit="1"/>
      <protection/>
    </xf>
    <xf numFmtId="183" fontId="12" fillId="0" borderId="0" xfId="60" applyNumberFormat="1" applyFont="1" applyBorder="1" applyAlignment="1">
      <alignment vertical="center" shrinkToFit="1"/>
      <protection/>
    </xf>
    <xf numFmtId="0" fontId="11" fillId="0" borderId="54" xfId="60" applyFont="1" applyBorder="1" applyAlignment="1">
      <alignment vertical="center" shrinkToFit="1"/>
      <protection/>
    </xf>
    <xf numFmtId="0" fontId="11" fillId="0" borderId="36" xfId="60" applyFont="1" applyBorder="1" applyAlignment="1">
      <alignment horizontal="left" vertical="center"/>
      <protection/>
    </xf>
    <xf numFmtId="0" fontId="11" fillId="0" borderId="45" xfId="60" applyFont="1" applyBorder="1" applyAlignment="1">
      <alignment vertical="center" shrinkToFit="1"/>
      <protection/>
    </xf>
    <xf numFmtId="0" fontId="14" fillId="0" borderId="47" xfId="60" applyFont="1" applyBorder="1" applyAlignment="1">
      <alignment horizontal="right" vertical="center" shrinkToFit="1"/>
      <protection/>
    </xf>
    <xf numFmtId="0" fontId="11" fillId="0" borderId="48" xfId="60" applyFont="1" applyBorder="1" applyAlignment="1">
      <alignment horizontal="left" vertical="center"/>
      <protection/>
    </xf>
    <xf numFmtId="0" fontId="11" fillId="0" borderId="21" xfId="60" applyFont="1" applyBorder="1" applyAlignment="1">
      <alignment horizontal="left" vertical="center"/>
      <protection/>
    </xf>
    <xf numFmtId="0" fontId="11" fillId="0" borderId="20" xfId="60" applyFont="1" applyBorder="1" applyAlignment="1">
      <alignment vertical="center"/>
      <protection/>
    </xf>
    <xf numFmtId="0" fontId="11" fillId="0" borderId="55" xfId="60" applyFont="1" applyBorder="1" applyAlignment="1">
      <alignment vertical="center"/>
      <protection/>
    </xf>
    <xf numFmtId="38" fontId="11" fillId="0" borderId="35" xfId="48" applyFont="1" applyBorder="1" applyAlignment="1">
      <alignment vertical="center" shrinkToFit="1"/>
    </xf>
    <xf numFmtId="0" fontId="11" fillId="0" borderId="37" xfId="60" applyFont="1" applyBorder="1" applyAlignment="1">
      <alignment vertical="center" shrinkToFit="1"/>
      <protection/>
    </xf>
    <xf numFmtId="38" fontId="11" fillId="0" borderId="25" xfId="48" applyFont="1" applyBorder="1" applyAlignment="1">
      <alignment vertical="center" shrinkToFit="1"/>
    </xf>
    <xf numFmtId="0" fontId="11" fillId="0" borderId="25" xfId="60" applyFont="1" applyBorder="1" applyAlignment="1">
      <alignment vertical="center" shrinkToFit="1"/>
      <protection/>
    </xf>
    <xf numFmtId="183" fontId="12" fillId="0" borderId="56" xfId="60" applyNumberFormat="1" applyFont="1" applyBorder="1" applyAlignment="1">
      <alignment vertical="center" shrinkToFit="1"/>
      <protection/>
    </xf>
    <xf numFmtId="0" fontId="11" fillId="0" borderId="57" xfId="60" applyFont="1" applyBorder="1">
      <alignment vertical="center"/>
      <protection/>
    </xf>
    <xf numFmtId="177" fontId="11" fillId="0" borderId="23" xfId="60" applyNumberFormat="1" applyFont="1" applyBorder="1">
      <alignment vertical="center"/>
      <protection/>
    </xf>
    <xf numFmtId="0" fontId="11" fillId="0" borderId="45" xfId="60" applyFont="1" applyBorder="1" applyAlignment="1">
      <alignment horizontal="left" vertical="center" shrinkToFit="1"/>
      <protection/>
    </xf>
    <xf numFmtId="177" fontId="11" fillId="0" borderId="45" xfId="60" applyNumberFormat="1" applyFont="1" applyBorder="1" applyAlignment="1">
      <alignment vertical="center"/>
      <protection/>
    </xf>
    <xf numFmtId="0" fontId="11" fillId="0" borderId="48" xfId="60" applyFont="1" applyBorder="1" applyAlignment="1">
      <alignment horizontal="left" vertical="center" shrinkToFit="1"/>
      <protection/>
    </xf>
    <xf numFmtId="177" fontId="11" fillId="0" borderId="48" xfId="60" applyNumberFormat="1" applyFont="1" applyBorder="1" applyAlignment="1">
      <alignment vertical="center"/>
      <protection/>
    </xf>
    <xf numFmtId="0" fontId="11" fillId="0" borderId="58" xfId="60" applyFont="1" applyBorder="1" applyAlignment="1">
      <alignment vertical="center" shrinkToFit="1"/>
      <protection/>
    </xf>
    <xf numFmtId="177" fontId="11" fillId="0" borderId="58" xfId="60" applyNumberFormat="1" applyFont="1" applyBorder="1" applyAlignment="1">
      <alignment vertical="center"/>
      <protection/>
    </xf>
    <xf numFmtId="38" fontId="11" fillId="0" borderId="51" xfId="48" applyFont="1" applyBorder="1" applyAlignment="1">
      <alignment vertical="center"/>
    </xf>
    <xf numFmtId="177" fontId="11" fillId="0" borderId="13" xfId="60" applyNumberFormat="1" applyFont="1" applyBorder="1" applyAlignment="1">
      <alignment vertical="center"/>
      <protection/>
    </xf>
    <xf numFmtId="38" fontId="11" fillId="0" borderId="13" xfId="48" applyFont="1" applyBorder="1" applyAlignment="1">
      <alignment vertical="center"/>
    </xf>
    <xf numFmtId="0" fontId="11" fillId="0" borderId="36" xfId="60" applyFont="1" applyBorder="1">
      <alignment vertical="center"/>
      <protection/>
    </xf>
    <xf numFmtId="0" fontId="11" fillId="0" borderId="45" xfId="60" applyFont="1" applyBorder="1">
      <alignment vertical="center"/>
      <protection/>
    </xf>
    <xf numFmtId="177" fontId="11" fillId="0" borderId="59" xfId="60" applyNumberFormat="1" applyFont="1" applyBorder="1" applyAlignment="1">
      <alignment vertical="center"/>
      <protection/>
    </xf>
    <xf numFmtId="0" fontId="11" fillId="0" borderId="48" xfId="60" applyFont="1" applyBorder="1">
      <alignment vertical="center"/>
      <protection/>
    </xf>
    <xf numFmtId="0" fontId="11" fillId="0" borderId="42" xfId="60" applyFont="1" applyBorder="1">
      <alignment vertical="center"/>
      <protection/>
    </xf>
    <xf numFmtId="0" fontId="11" fillId="0" borderId="60" xfId="60" applyFont="1" applyBorder="1">
      <alignment vertical="center"/>
      <protection/>
    </xf>
    <xf numFmtId="0" fontId="11" fillId="0" borderId="48" xfId="60" applyFont="1" applyBorder="1" quotePrefix="1">
      <alignment vertical="center"/>
      <protection/>
    </xf>
    <xf numFmtId="0" fontId="11" fillId="0" borderId="10" xfId="60" applyFont="1" applyBorder="1">
      <alignment vertical="center"/>
      <protection/>
    </xf>
    <xf numFmtId="38" fontId="11" fillId="0" borderId="10" xfId="48" applyFont="1" applyBorder="1" applyAlignment="1">
      <alignment vertical="center"/>
    </xf>
    <xf numFmtId="0" fontId="11" fillId="0" borderId="61" xfId="60" applyFont="1" applyBorder="1">
      <alignment vertical="center"/>
      <protection/>
    </xf>
    <xf numFmtId="0" fontId="11" fillId="0" borderId="13" xfId="60" applyFont="1" applyBorder="1">
      <alignment vertical="center"/>
      <protection/>
    </xf>
    <xf numFmtId="177" fontId="11" fillId="0" borderId="62" xfId="60" applyNumberFormat="1" applyFont="1" applyBorder="1">
      <alignment vertical="center"/>
      <protection/>
    </xf>
    <xf numFmtId="0" fontId="0" fillId="0" borderId="48" xfId="60" applyFont="1" applyBorder="1" applyAlignment="1">
      <alignment horizontal="left" vertical="center"/>
      <protection/>
    </xf>
    <xf numFmtId="0" fontId="0" fillId="0" borderId="48" xfId="60" applyFont="1" applyBorder="1" applyAlignment="1">
      <alignment vertical="center" shrinkToFit="1"/>
      <protection/>
    </xf>
    <xf numFmtId="0" fontId="0" fillId="0" borderId="51" xfId="60" applyFont="1" applyBorder="1" applyAlignment="1">
      <alignment vertical="center" shrinkToFit="1"/>
      <protection/>
    </xf>
    <xf numFmtId="0" fontId="0" fillId="0" borderId="48" xfId="60" applyFont="1" applyBorder="1">
      <alignment vertical="center"/>
      <protection/>
    </xf>
    <xf numFmtId="0" fontId="0" fillId="0" borderId="13" xfId="60" applyFont="1" applyBorder="1">
      <alignment vertical="center"/>
      <protection/>
    </xf>
    <xf numFmtId="0" fontId="8" fillId="0" borderId="0" xfId="60" applyFont="1" applyBorder="1" applyAlignment="1">
      <alignment vertical="center"/>
      <protection/>
    </xf>
    <xf numFmtId="0" fontId="0" fillId="0" borderId="13" xfId="60" applyFont="1" applyBorder="1" applyAlignment="1">
      <alignment horizontal="center" vertical="center"/>
      <protection/>
    </xf>
    <xf numFmtId="177" fontId="0" fillId="0" borderId="13" xfId="60" applyNumberFormat="1" applyFont="1" applyBorder="1" applyAlignment="1">
      <alignment horizontal="center" vertical="center"/>
      <protection/>
    </xf>
    <xf numFmtId="0" fontId="0" fillId="0" borderId="13" xfId="61" applyFont="1" applyBorder="1" applyAlignment="1">
      <alignment horizontal="center" vertical="center"/>
      <protection/>
    </xf>
    <xf numFmtId="0" fontId="0" fillId="0" borderId="13" xfId="61" applyFont="1" applyBorder="1" applyAlignment="1">
      <alignment horizontal="center" vertical="center" shrinkToFit="1"/>
      <protection/>
    </xf>
    <xf numFmtId="0" fontId="0" fillId="0" borderId="59" xfId="60" applyFont="1" applyBorder="1" applyAlignment="1">
      <alignment horizontal="left" vertical="center"/>
      <protection/>
    </xf>
    <xf numFmtId="177" fontId="0" fillId="0" borderId="59" xfId="60" applyNumberFormat="1" applyFont="1" applyBorder="1">
      <alignment vertical="center"/>
      <protection/>
    </xf>
    <xf numFmtId="0" fontId="0" fillId="0" borderId="59" xfId="60" applyFont="1" applyBorder="1">
      <alignment vertical="center"/>
      <protection/>
    </xf>
    <xf numFmtId="0" fontId="0" fillId="0" borderId="59" xfId="60" applyFont="1" applyBorder="1" applyAlignment="1">
      <alignment vertical="center" shrinkToFit="1"/>
      <protection/>
    </xf>
    <xf numFmtId="177" fontId="0" fillId="0" borderId="48" xfId="60" applyNumberFormat="1" applyFont="1" applyBorder="1">
      <alignment vertical="center"/>
      <protection/>
    </xf>
    <xf numFmtId="0" fontId="0" fillId="0" borderId="51" xfId="60" applyFont="1" applyBorder="1" applyAlignment="1">
      <alignment horizontal="left" vertical="center"/>
      <protection/>
    </xf>
    <xf numFmtId="177" fontId="0" fillId="0" borderId="51" xfId="60" applyNumberFormat="1" applyFont="1" applyBorder="1">
      <alignment vertical="center"/>
      <protection/>
    </xf>
    <xf numFmtId="0" fontId="0" fillId="0" borderId="51" xfId="60" applyFont="1" applyBorder="1">
      <alignment vertical="center"/>
      <protection/>
    </xf>
    <xf numFmtId="0" fontId="0" fillId="0" borderId="13" xfId="60" applyFont="1" applyFill="1" applyBorder="1" applyAlignment="1">
      <alignment horizontal="center" vertical="center"/>
      <protection/>
    </xf>
    <xf numFmtId="177" fontId="0" fillId="0" borderId="13" xfId="60" applyNumberFormat="1" applyFont="1" applyBorder="1">
      <alignment vertical="center"/>
      <protection/>
    </xf>
    <xf numFmtId="177" fontId="0" fillId="0" borderId="0" xfId="60" applyNumberFormat="1" applyFont="1">
      <alignment vertical="center"/>
      <protection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38" fontId="4" fillId="0" borderId="39" xfId="48" applyFont="1" applyBorder="1" applyAlignment="1">
      <alignment horizontal="center"/>
    </xf>
    <xf numFmtId="38" fontId="4" fillId="0" borderId="55" xfId="48" applyFont="1" applyBorder="1" applyAlignment="1">
      <alignment horizontal="center"/>
    </xf>
    <xf numFmtId="0" fontId="8" fillId="0" borderId="6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177" fontId="11" fillId="0" borderId="62" xfId="60" applyNumberFormat="1" applyFont="1" applyBorder="1" applyAlignment="1">
      <alignment horizontal="center" vertical="center"/>
      <protection/>
    </xf>
    <xf numFmtId="177" fontId="11" fillId="0" borderId="57" xfId="60" applyNumberFormat="1" applyFont="1" applyBorder="1" applyAlignment="1">
      <alignment horizontal="center" vertical="center"/>
      <protection/>
    </xf>
    <xf numFmtId="177" fontId="11" fillId="0" borderId="64" xfId="60" applyNumberFormat="1" applyFont="1" applyBorder="1" applyAlignment="1">
      <alignment horizontal="center" vertical="center"/>
      <protection/>
    </xf>
    <xf numFmtId="177" fontId="11" fillId="0" borderId="50" xfId="60" applyNumberFormat="1" applyFont="1" applyBorder="1" applyAlignment="1">
      <alignment horizontal="center" vertical="center"/>
      <protection/>
    </xf>
    <xf numFmtId="177" fontId="11" fillId="0" borderId="65" xfId="60" applyNumberFormat="1" applyFont="1" applyBorder="1" applyAlignment="1">
      <alignment horizontal="center" vertical="center"/>
      <protection/>
    </xf>
    <xf numFmtId="177" fontId="11" fillId="0" borderId="53" xfId="60" applyNumberFormat="1" applyFont="1" applyBorder="1" applyAlignment="1">
      <alignment horizontal="center" vertical="center"/>
      <protection/>
    </xf>
    <xf numFmtId="38" fontId="11" fillId="0" borderId="14" xfId="48" applyFont="1" applyBorder="1" applyAlignment="1">
      <alignment horizontal="center" vertical="center"/>
    </xf>
    <xf numFmtId="38" fontId="11" fillId="0" borderId="66" xfId="48" applyFont="1" applyBorder="1" applyAlignment="1">
      <alignment horizontal="center" vertical="center"/>
    </xf>
    <xf numFmtId="38" fontId="12" fillId="0" borderId="14" xfId="48" applyFont="1" applyBorder="1" applyAlignment="1">
      <alignment horizontal="center" vertical="center"/>
    </xf>
    <xf numFmtId="38" fontId="12" fillId="0" borderId="66" xfId="48" applyFont="1" applyBorder="1" applyAlignment="1">
      <alignment horizontal="center" vertical="center"/>
    </xf>
    <xf numFmtId="38" fontId="11" fillId="0" borderId="64" xfId="48" applyFont="1" applyBorder="1" applyAlignment="1">
      <alignment horizontal="center" vertical="center" wrapText="1"/>
    </xf>
    <xf numFmtId="38" fontId="11" fillId="0" borderId="50" xfId="48" applyFont="1" applyBorder="1" applyAlignment="1">
      <alignment horizontal="center" vertical="center" wrapText="1"/>
    </xf>
    <xf numFmtId="177" fontId="11" fillId="0" borderId="67" xfId="60" applyNumberFormat="1" applyFont="1" applyBorder="1" applyAlignment="1">
      <alignment horizontal="center" vertical="center"/>
      <protection/>
    </xf>
    <xf numFmtId="177" fontId="11" fillId="0" borderId="47" xfId="60" applyNumberFormat="1" applyFont="1" applyBorder="1" applyAlignment="1">
      <alignment horizontal="center" vertical="center"/>
      <protection/>
    </xf>
    <xf numFmtId="0" fontId="11" fillId="0" borderId="62" xfId="60" applyFont="1" applyBorder="1" applyAlignment="1">
      <alignment horizontal="center" vertical="center"/>
      <protection/>
    </xf>
    <xf numFmtId="0" fontId="11" fillId="0" borderId="57" xfId="60" applyFont="1" applyBorder="1" applyAlignment="1">
      <alignment horizontal="center" vertical="center"/>
      <protection/>
    </xf>
    <xf numFmtId="177" fontId="11" fillId="0" borderId="38" xfId="60" applyNumberFormat="1" applyFont="1" applyBorder="1" applyAlignment="1">
      <alignment horizontal="center" vertical="center"/>
      <protection/>
    </xf>
    <xf numFmtId="177" fontId="11" fillId="0" borderId="44" xfId="60" applyNumberFormat="1" applyFont="1" applyBorder="1" applyAlignment="1">
      <alignment horizontal="center" vertical="center"/>
      <protection/>
    </xf>
    <xf numFmtId="38" fontId="11" fillId="0" borderId="67" xfId="48" applyFont="1" applyBorder="1" applyAlignment="1">
      <alignment horizontal="center" vertical="center" wrapText="1"/>
    </xf>
    <xf numFmtId="38" fontId="11" fillId="0" borderId="47" xfId="48" applyFont="1" applyBorder="1" applyAlignment="1">
      <alignment horizontal="center" vertical="center" wrapText="1"/>
    </xf>
    <xf numFmtId="0" fontId="0" fillId="0" borderId="0" xfId="60" applyFont="1" applyBorder="1" applyAlignment="1">
      <alignment horizontal="center" vertical="center" shrinkToFit="1"/>
      <protection/>
    </xf>
    <xf numFmtId="0" fontId="0" fillId="0" borderId="0" xfId="60" applyFont="1" applyBorder="1" applyAlignment="1">
      <alignment horizontal="left" vertical="center"/>
      <protection/>
    </xf>
    <xf numFmtId="0" fontId="11" fillId="0" borderId="28" xfId="60" applyFont="1" applyBorder="1" applyAlignment="1">
      <alignment horizontal="center" vertical="center"/>
      <protection/>
    </xf>
    <xf numFmtId="0" fontId="11" fillId="0" borderId="68" xfId="60" applyFont="1" applyBorder="1" applyAlignment="1">
      <alignment horizontal="center" vertical="center"/>
      <protection/>
    </xf>
    <xf numFmtId="0" fontId="11" fillId="0" borderId="11" xfId="60" applyFont="1" applyBorder="1" applyAlignment="1">
      <alignment horizontal="left" vertical="center"/>
      <protection/>
    </xf>
    <xf numFmtId="0" fontId="11" fillId="0" borderId="69" xfId="60" applyFont="1" applyBorder="1" applyAlignment="1">
      <alignment horizontal="left" vertical="center"/>
      <protection/>
    </xf>
    <xf numFmtId="0" fontId="11" fillId="0" borderId="70" xfId="60" applyFont="1" applyBorder="1" applyAlignment="1">
      <alignment horizontal="left" vertical="center"/>
      <protection/>
    </xf>
    <xf numFmtId="0" fontId="11" fillId="0" borderId="71" xfId="60" applyFont="1" applyBorder="1" applyAlignment="1">
      <alignment horizontal="center" vertical="center"/>
      <protection/>
    </xf>
    <xf numFmtId="0" fontId="11" fillId="0" borderId="25" xfId="60" applyFont="1" applyBorder="1" applyAlignment="1">
      <alignment horizontal="center" vertical="center"/>
      <protection/>
    </xf>
    <xf numFmtId="0" fontId="11" fillId="0" borderId="0" xfId="60" applyFont="1" applyAlignment="1">
      <alignment horizontal="center" vertical="center"/>
      <protection/>
    </xf>
    <xf numFmtId="0" fontId="11" fillId="0" borderId="0" xfId="60" applyFont="1" applyAlignment="1">
      <alignment horizontal="left" vertical="center"/>
      <protection/>
    </xf>
    <xf numFmtId="0" fontId="11" fillId="0" borderId="42" xfId="60" applyFont="1" applyBorder="1" applyAlignment="1">
      <alignment horizontal="left" vertical="center"/>
      <protection/>
    </xf>
    <xf numFmtId="0" fontId="11" fillId="0" borderId="23" xfId="60" applyFont="1" applyBorder="1" applyAlignment="1">
      <alignment horizontal="left" vertical="center"/>
      <protection/>
    </xf>
    <xf numFmtId="0" fontId="11" fillId="0" borderId="56" xfId="60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50" fillId="0" borderId="36" xfId="60" applyFont="1" applyBorder="1" applyAlignment="1">
      <alignment horizontal="left" vertical="center"/>
      <protection/>
    </xf>
    <xf numFmtId="0" fontId="50" fillId="0" borderId="73" xfId="60" applyFont="1" applyBorder="1" applyAlignment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9</xdr:row>
      <xdr:rowOff>180975</xdr:rowOff>
    </xdr:from>
    <xdr:to>
      <xdr:col>4</xdr:col>
      <xdr:colOff>457200</xdr:colOff>
      <xdr:row>11</xdr:row>
      <xdr:rowOff>171450</xdr:rowOff>
    </xdr:to>
    <xdr:sp>
      <xdr:nvSpPr>
        <xdr:cNvPr id="1" name="WordArt 1"/>
        <xdr:cNvSpPr>
          <a:spLocks/>
        </xdr:cNvSpPr>
      </xdr:nvSpPr>
      <xdr:spPr>
        <a:xfrm>
          <a:off x="2105025" y="2714625"/>
          <a:ext cx="1866900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5"/>
  <sheetViews>
    <sheetView zoomScalePageLayoutView="0" workbookViewId="0" topLeftCell="A1">
      <selection activeCell="A15" sqref="A15"/>
    </sheetView>
  </sheetViews>
  <sheetFormatPr defaultColWidth="9.00390625" defaultRowHeight="13.5"/>
  <cols>
    <col min="1" max="1" width="10.125" style="0" customWidth="1"/>
    <col min="2" max="2" width="17.875" style="0" customWidth="1"/>
    <col min="3" max="3" width="12.25390625" style="0" customWidth="1"/>
    <col min="5" max="5" width="14.75390625" style="0" customWidth="1"/>
    <col min="6" max="6" width="13.875" style="0" customWidth="1"/>
    <col min="7" max="7" width="37.875" style="0" customWidth="1"/>
  </cols>
  <sheetData>
    <row r="1" ht="30" customHeight="1"/>
    <row r="2" spans="1:7" ht="30" customHeight="1">
      <c r="A2" s="62" t="s">
        <v>1</v>
      </c>
      <c r="B2" s="62" t="s">
        <v>48</v>
      </c>
      <c r="C2" s="62" t="s">
        <v>49</v>
      </c>
      <c r="D2" s="62" t="s">
        <v>50</v>
      </c>
      <c r="E2" s="62" t="s">
        <v>51</v>
      </c>
      <c r="F2" s="62" t="s">
        <v>52</v>
      </c>
      <c r="G2" s="62" t="s">
        <v>53</v>
      </c>
    </row>
    <row r="3" spans="1:7" ht="30" customHeight="1">
      <c r="A3" s="63" t="str">
        <f>'H14交付補助金'!A4</f>
        <v>高田</v>
      </c>
      <c r="B3" s="63" t="s">
        <v>54</v>
      </c>
      <c r="C3" s="63" t="s">
        <v>55</v>
      </c>
      <c r="D3" s="62" t="s">
        <v>56</v>
      </c>
      <c r="E3" s="63">
        <v>1036563</v>
      </c>
      <c r="F3" s="64">
        <f>'H14交付補助金'!H4</f>
        <v>182400</v>
      </c>
      <c r="G3" s="63" t="s">
        <v>57</v>
      </c>
    </row>
    <row r="4" spans="1:7" ht="30" customHeight="1">
      <c r="A4" s="63" t="str">
        <f>'H14交付補助金'!A5</f>
        <v>養老</v>
      </c>
      <c r="B4" s="63" t="s">
        <v>58</v>
      </c>
      <c r="C4" s="63" t="s">
        <v>59</v>
      </c>
      <c r="D4" s="62" t="s">
        <v>56</v>
      </c>
      <c r="E4" s="63">
        <v>9201408</v>
      </c>
      <c r="F4" s="64">
        <f>'H14交付補助金'!H5</f>
        <v>145200</v>
      </c>
      <c r="G4" s="63" t="s">
        <v>60</v>
      </c>
    </row>
    <row r="5" spans="1:7" ht="30" customHeight="1">
      <c r="A5" s="63" t="str">
        <f>'H14交付補助金'!A6</f>
        <v>広幡</v>
      </c>
      <c r="B5" s="63" t="s">
        <v>58</v>
      </c>
      <c r="C5" s="63" t="s">
        <v>61</v>
      </c>
      <c r="D5" s="62" t="s">
        <v>56</v>
      </c>
      <c r="E5" s="63">
        <v>9201408</v>
      </c>
      <c r="F5" s="64">
        <f>'H14交付補助金'!H6</f>
        <v>100300</v>
      </c>
      <c r="G5" s="63" t="s">
        <v>62</v>
      </c>
    </row>
    <row r="6" spans="1:7" ht="30" customHeight="1">
      <c r="A6" s="63" t="str">
        <f>'H14交付補助金'!A7</f>
        <v>上多度</v>
      </c>
      <c r="B6" s="63" t="s">
        <v>58</v>
      </c>
      <c r="C6" s="63" t="s">
        <v>63</v>
      </c>
      <c r="D6" s="62" t="s">
        <v>56</v>
      </c>
      <c r="E6" s="63">
        <v>9224611</v>
      </c>
      <c r="F6" s="64">
        <f>'H14交付補助金'!H7</f>
        <v>123800</v>
      </c>
      <c r="G6" s="63" t="s">
        <v>64</v>
      </c>
    </row>
    <row r="7" spans="1:7" ht="30" customHeight="1">
      <c r="A7" s="63" t="str">
        <f>'H14交付補助金'!A8</f>
        <v>池辺</v>
      </c>
      <c r="B7" s="63" t="s">
        <v>58</v>
      </c>
      <c r="C7" s="63" t="s">
        <v>65</v>
      </c>
      <c r="D7" s="62" t="s">
        <v>56</v>
      </c>
      <c r="E7" s="63">
        <v>9056009</v>
      </c>
      <c r="F7" s="64">
        <f>'H14交付補助金'!H8</f>
        <v>140200</v>
      </c>
      <c r="G7" s="63" t="s">
        <v>66</v>
      </c>
    </row>
    <row r="8" spans="1:7" ht="30" customHeight="1">
      <c r="A8" s="63" t="str">
        <f>'H14交付補助金'!A9</f>
        <v>笠郷</v>
      </c>
      <c r="B8" s="63" t="s">
        <v>54</v>
      </c>
      <c r="C8" s="63" t="s">
        <v>67</v>
      </c>
      <c r="D8" s="62" t="s">
        <v>56</v>
      </c>
      <c r="E8" s="63">
        <v>1138737</v>
      </c>
      <c r="F8" s="64">
        <f>'H14交付補助金'!H9</f>
        <v>165600</v>
      </c>
      <c r="G8" s="63" t="s">
        <v>68</v>
      </c>
    </row>
    <row r="9" spans="1:7" ht="30" customHeight="1">
      <c r="A9" s="63" t="str">
        <f>'H14交付補助金'!A10</f>
        <v>小畑</v>
      </c>
      <c r="B9" s="63" t="s">
        <v>58</v>
      </c>
      <c r="C9" s="63" t="s">
        <v>69</v>
      </c>
      <c r="D9" s="62" t="s">
        <v>56</v>
      </c>
      <c r="E9" s="63">
        <v>9202706</v>
      </c>
      <c r="F9" s="64">
        <f>'H14交付補助金'!H10</f>
        <v>118300</v>
      </c>
      <c r="G9" s="63" t="s">
        <v>70</v>
      </c>
    </row>
    <row r="10" spans="1:7" ht="30" customHeight="1">
      <c r="A10" s="63" t="str">
        <f>'H14交付補助金'!A11</f>
        <v>多芸東部</v>
      </c>
      <c r="B10" s="63"/>
      <c r="C10" s="63"/>
      <c r="D10" s="62" t="s">
        <v>56</v>
      </c>
      <c r="E10" s="63"/>
      <c r="F10" s="64">
        <f>+'H14交付補助金'!I11</f>
        <v>140200</v>
      </c>
      <c r="G10" s="63"/>
    </row>
    <row r="11" spans="1:7" ht="30" customHeight="1">
      <c r="A11" s="63" t="str">
        <f>'H14交付補助金'!A12</f>
        <v>多芸西部</v>
      </c>
      <c r="B11" s="63" t="s">
        <v>54</v>
      </c>
      <c r="C11" s="63" t="s">
        <v>55</v>
      </c>
      <c r="D11" s="62" t="s">
        <v>56</v>
      </c>
      <c r="E11" s="63">
        <v>1164732</v>
      </c>
      <c r="F11" s="64">
        <f>'H14交付補助金'!H12</f>
        <v>114000</v>
      </c>
      <c r="G11" s="63" t="s">
        <v>71</v>
      </c>
    </row>
    <row r="12" spans="1:7" ht="30" customHeight="1">
      <c r="A12" s="63" t="str">
        <f>'H14交付補助金'!A13</f>
        <v>日吉</v>
      </c>
      <c r="B12" s="63" t="s">
        <v>58</v>
      </c>
      <c r="C12" s="63" t="s">
        <v>72</v>
      </c>
      <c r="D12" s="62" t="s">
        <v>56</v>
      </c>
      <c r="E12" s="63">
        <v>9223410</v>
      </c>
      <c r="F12" s="64">
        <f>'H14交付補助金'!H13</f>
        <v>97000</v>
      </c>
      <c r="G12" s="63" t="s">
        <v>73</v>
      </c>
    </row>
    <row r="13" spans="1:7" ht="30" customHeight="1">
      <c r="A13" s="63" t="str">
        <f>'H14交付補助金'!A14</f>
        <v>室原</v>
      </c>
      <c r="B13" s="63" t="s">
        <v>58</v>
      </c>
      <c r="C13" s="63" t="s">
        <v>74</v>
      </c>
      <c r="D13" s="62" t="s">
        <v>56</v>
      </c>
      <c r="E13" s="63">
        <v>9404007</v>
      </c>
      <c r="F13" s="64">
        <f>'H14交付補助金'!H14</f>
        <v>77800</v>
      </c>
      <c r="G13" s="63" t="s">
        <v>75</v>
      </c>
    </row>
    <row r="14" spans="1:7" ht="30" customHeight="1">
      <c r="A14" s="63" t="s">
        <v>76</v>
      </c>
      <c r="B14" s="63"/>
      <c r="C14" s="63"/>
      <c r="D14" s="63"/>
      <c r="E14" s="63"/>
      <c r="F14" s="64"/>
      <c r="G14" s="63"/>
    </row>
    <row r="15" spans="1:7" ht="30" customHeight="1">
      <c r="A15" s="63" t="s">
        <v>47</v>
      </c>
      <c r="B15" s="63"/>
      <c r="C15" s="63"/>
      <c r="D15" s="63"/>
      <c r="E15" s="63"/>
      <c r="F15" s="64">
        <f>+SUM(F3:F14)</f>
        <v>1404800</v>
      </c>
      <c r="G15" s="63"/>
    </row>
  </sheetData>
  <sheetProtection/>
  <printOptions/>
  <pageMargins left="1.29" right="0.787" top="0.984" bottom="0.984" header="0.512" footer="0.51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0">
      <selection activeCell="D21" sqref="D21"/>
    </sheetView>
  </sheetViews>
  <sheetFormatPr defaultColWidth="9.00390625" defaultRowHeight="13.5"/>
  <cols>
    <col min="1" max="6" width="12.625" style="0" customWidth="1"/>
    <col min="7" max="8" width="9.875" style="0" bestFit="1" customWidth="1"/>
    <col min="9" max="9" width="9.25390625" style="0" bestFit="1" customWidth="1"/>
  </cols>
  <sheetData>
    <row r="1" spans="1:6" ht="31.5" customHeight="1" thickBot="1">
      <c r="A1" s="194" t="s">
        <v>102</v>
      </c>
      <c r="B1" s="194"/>
      <c r="C1" s="194"/>
      <c r="D1" s="194"/>
      <c r="E1" s="194"/>
      <c r="F1" s="194"/>
    </row>
    <row r="2" spans="1:8" ht="22.5" customHeight="1">
      <c r="A2" s="195" t="s">
        <v>1</v>
      </c>
      <c r="B2" s="196" t="s">
        <v>6</v>
      </c>
      <c r="C2" s="196"/>
      <c r="D2" s="196"/>
      <c r="E2" s="197"/>
      <c r="F2" s="14" t="s">
        <v>104</v>
      </c>
      <c r="G2" s="30"/>
      <c r="H2" s="30"/>
    </row>
    <row r="3" spans="1:8" ht="22.5" customHeight="1">
      <c r="A3" s="195"/>
      <c r="B3" s="6" t="s">
        <v>2</v>
      </c>
      <c r="C3" s="6" t="s">
        <v>3</v>
      </c>
      <c r="D3" s="6" t="s">
        <v>4</v>
      </c>
      <c r="E3" s="10" t="s">
        <v>5</v>
      </c>
      <c r="F3" s="5" t="s">
        <v>8</v>
      </c>
      <c r="G3" s="30"/>
      <c r="H3" s="30"/>
    </row>
    <row r="4" spans="1:7" ht="22.5" customHeight="1">
      <c r="A4" s="7" t="s">
        <v>9</v>
      </c>
      <c r="B4" s="8">
        <v>60000</v>
      </c>
      <c r="C4" s="8">
        <v>1690</v>
      </c>
      <c r="D4" s="8">
        <f>+C4*50</f>
        <v>84500</v>
      </c>
      <c r="E4" s="11">
        <f>+B4+D4</f>
        <v>144500</v>
      </c>
      <c r="F4" s="12">
        <f>+E4</f>
        <v>144500</v>
      </c>
      <c r="G4">
        <f>+C4/9887</f>
        <v>0.17093152624658642</v>
      </c>
    </row>
    <row r="5" spans="1:7" ht="22.5" customHeight="1">
      <c r="A5" s="7" t="s">
        <v>10</v>
      </c>
      <c r="B5" s="8">
        <v>60000</v>
      </c>
      <c r="C5" s="8">
        <v>1148</v>
      </c>
      <c r="D5" s="8">
        <f aca="true" t="shared" si="0" ref="D5:D14">+C5*50</f>
        <v>57400</v>
      </c>
      <c r="E5" s="11">
        <f aca="true" t="shared" si="1" ref="E5:E14">+B5+D5</f>
        <v>117400</v>
      </c>
      <c r="F5" s="12">
        <f aca="true" t="shared" si="2" ref="F5:F14">+E5</f>
        <v>117400</v>
      </c>
      <c r="G5">
        <f aca="true" t="shared" si="3" ref="G5:G14">+C5/9887</f>
        <v>0.1161120663497522</v>
      </c>
    </row>
    <row r="6" spans="1:7" ht="22.5" customHeight="1">
      <c r="A6" s="7" t="s">
        <v>11</v>
      </c>
      <c r="B6" s="8">
        <v>60000</v>
      </c>
      <c r="C6" s="8">
        <v>600</v>
      </c>
      <c r="D6" s="8">
        <f t="shared" si="0"/>
        <v>30000</v>
      </c>
      <c r="E6" s="11">
        <f t="shared" si="1"/>
        <v>90000</v>
      </c>
      <c r="F6" s="12">
        <f t="shared" si="2"/>
        <v>90000</v>
      </c>
      <c r="G6">
        <f t="shared" si="3"/>
        <v>0.06068574896328512</v>
      </c>
    </row>
    <row r="7" spans="1:7" ht="22.5" customHeight="1">
      <c r="A7" s="7" t="s">
        <v>12</v>
      </c>
      <c r="B7" s="8">
        <v>60000</v>
      </c>
      <c r="C7" s="8">
        <v>938</v>
      </c>
      <c r="D7" s="8">
        <f t="shared" si="0"/>
        <v>46900</v>
      </c>
      <c r="E7" s="11">
        <f t="shared" si="1"/>
        <v>106900</v>
      </c>
      <c r="F7" s="12">
        <f t="shared" si="2"/>
        <v>106900</v>
      </c>
      <c r="G7">
        <f t="shared" si="3"/>
        <v>0.0948720542126024</v>
      </c>
    </row>
    <row r="8" spans="1:7" ht="22.5" customHeight="1">
      <c r="A8" s="7" t="s">
        <v>13</v>
      </c>
      <c r="B8" s="8">
        <v>60000</v>
      </c>
      <c r="C8" s="8">
        <v>1118</v>
      </c>
      <c r="D8" s="8">
        <f t="shared" si="0"/>
        <v>55900</v>
      </c>
      <c r="E8" s="11">
        <f t="shared" si="1"/>
        <v>115900</v>
      </c>
      <c r="F8" s="12">
        <f t="shared" si="2"/>
        <v>115900</v>
      </c>
      <c r="G8">
        <f t="shared" si="3"/>
        <v>0.11307777890158795</v>
      </c>
    </row>
    <row r="9" spans="1:7" ht="22.5" customHeight="1">
      <c r="A9" s="7" t="s">
        <v>14</v>
      </c>
      <c r="B9" s="8">
        <v>60000</v>
      </c>
      <c r="C9" s="8">
        <v>1452</v>
      </c>
      <c r="D9" s="8">
        <f t="shared" si="0"/>
        <v>72600</v>
      </c>
      <c r="E9" s="11">
        <f t="shared" si="1"/>
        <v>132600</v>
      </c>
      <c r="F9" s="12">
        <f t="shared" si="2"/>
        <v>132600</v>
      </c>
      <c r="G9">
        <f t="shared" si="3"/>
        <v>0.14685951249115</v>
      </c>
    </row>
    <row r="10" spans="1:9" ht="22.5" customHeight="1">
      <c r="A10" s="7" t="s">
        <v>15</v>
      </c>
      <c r="B10" s="8">
        <v>60000</v>
      </c>
      <c r="C10" s="8">
        <v>821</v>
      </c>
      <c r="D10" s="8">
        <f t="shared" si="0"/>
        <v>41050</v>
      </c>
      <c r="E10" s="11">
        <f t="shared" si="1"/>
        <v>101050</v>
      </c>
      <c r="F10" s="12">
        <f t="shared" si="2"/>
        <v>101050</v>
      </c>
      <c r="G10">
        <f t="shared" si="3"/>
        <v>0.08303833316476181</v>
      </c>
      <c r="I10" s="25"/>
    </row>
    <row r="11" spans="1:8" ht="22.5" customHeight="1">
      <c r="A11" s="7" t="s">
        <v>16</v>
      </c>
      <c r="B11" s="8">
        <v>60000</v>
      </c>
      <c r="C11" s="8">
        <v>243</v>
      </c>
      <c r="D11" s="8">
        <f t="shared" si="0"/>
        <v>12150</v>
      </c>
      <c r="E11" s="11">
        <f t="shared" si="1"/>
        <v>72150</v>
      </c>
      <c r="F11" s="12">
        <f t="shared" si="2"/>
        <v>72150</v>
      </c>
      <c r="G11">
        <f t="shared" si="3"/>
        <v>0.024577728330130475</v>
      </c>
      <c r="H11" s="25"/>
    </row>
    <row r="12" spans="1:7" ht="22.5" customHeight="1">
      <c r="A12" s="7" t="s">
        <v>17</v>
      </c>
      <c r="B12" s="8">
        <v>60000</v>
      </c>
      <c r="C12" s="8">
        <v>757</v>
      </c>
      <c r="D12" s="8">
        <f t="shared" si="0"/>
        <v>37850</v>
      </c>
      <c r="E12" s="11">
        <f t="shared" si="1"/>
        <v>97850</v>
      </c>
      <c r="F12" s="12">
        <f t="shared" si="2"/>
        <v>97850</v>
      </c>
      <c r="G12">
        <f t="shared" si="3"/>
        <v>0.07656518660867806</v>
      </c>
    </row>
    <row r="13" spans="1:7" ht="22.5" customHeight="1">
      <c r="A13" s="7" t="s">
        <v>18</v>
      </c>
      <c r="B13" s="8">
        <v>60000</v>
      </c>
      <c r="C13" s="8">
        <v>535</v>
      </c>
      <c r="D13" s="8">
        <f t="shared" si="0"/>
        <v>26750</v>
      </c>
      <c r="E13" s="11">
        <f t="shared" si="1"/>
        <v>86750</v>
      </c>
      <c r="F13" s="12">
        <f t="shared" si="2"/>
        <v>86750</v>
      </c>
      <c r="G13">
        <f t="shared" si="3"/>
        <v>0.054111459492262565</v>
      </c>
    </row>
    <row r="14" spans="1:7" ht="22.5" customHeight="1">
      <c r="A14" s="7" t="s">
        <v>19</v>
      </c>
      <c r="B14" s="8">
        <v>60000</v>
      </c>
      <c r="C14" s="8">
        <v>309</v>
      </c>
      <c r="D14" s="8">
        <f t="shared" si="0"/>
        <v>15450</v>
      </c>
      <c r="E14" s="11">
        <f t="shared" si="1"/>
        <v>75450</v>
      </c>
      <c r="F14" s="12">
        <f t="shared" si="2"/>
        <v>75450</v>
      </c>
      <c r="G14">
        <f t="shared" si="3"/>
        <v>0.03125316071609184</v>
      </c>
    </row>
    <row r="15" spans="1:10" ht="22.5" customHeight="1" thickBot="1">
      <c r="A15" s="9"/>
      <c r="B15" s="8">
        <f>+SUM(B4:B14)</f>
        <v>660000</v>
      </c>
      <c r="C15" s="8">
        <f>SUM(C4:C14)</f>
        <v>9611</v>
      </c>
      <c r="D15" s="8">
        <f>+C15*50</f>
        <v>480550</v>
      </c>
      <c r="E15" s="11">
        <f>+B15+D15</f>
        <v>1140550</v>
      </c>
      <c r="F15" s="13">
        <f>+SUM(F4:F14)</f>
        <v>1140550</v>
      </c>
      <c r="G15" s="16">
        <f>+SUM(G4:G14)</f>
        <v>0.972084555476889</v>
      </c>
      <c r="H15" s="16">
        <f>+E15-F15</f>
        <v>0</v>
      </c>
      <c r="I15" s="25"/>
      <c r="J15" s="25"/>
    </row>
    <row r="16" ht="22.5" customHeight="1"/>
    <row r="17" spans="1:8" ht="30" customHeight="1" thickBot="1">
      <c r="A17" s="194" t="s">
        <v>103</v>
      </c>
      <c r="B17" s="194"/>
      <c r="C17" s="194"/>
      <c r="D17" s="194"/>
      <c r="E17" s="194"/>
      <c r="F17" s="194"/>
      <c r="H17" s="25">
        <f>SUM(D4:D14)</f>
        <v>480550</v>
      </c>
    </row>
    <row r="18" spans="1:6" ht="22.5" customHeight="1">
      <c r="A18" s="195" t="s">
        <v>1</v>
      </c>
      <c r="B18" s="196" t="s">
        <v>6</v>
      </c>
      <c r="C18" s="196"/>
      <c r="D18" s="196"/>
      <c r="E18" s="197"/>
      <c r="F18" s="14" t="s">
        <v>104</v>
      </c>
    </row>
    <row r="19" spans="1:7" ht="22.5" customHeight="1">
      <c r="A19" s="195"/>
      <c r="B19" s="6" t="s">
        <v>2</v>
      </c>
      <c r="C19" s="6" t="s">
        <v>3</v>
      </c>
      <c r="D19" s="6" t="s">
        <v>4</v>
      </c>
      <c r="E19" s="10" t="s">
        <v>5</v>
      </c>
      <c r="F19" s="15" t="s">
        <v>8</v>
      </c>
      <c r="G19" s="30"/>
    </row>
    <row r="20" spans="1:7" ht="22.5" customHeight="1">
      <c r="A20" s="7" t="s">
        <v>9</v>
      </c>
      <c r="B20" s="8">
        <v>50000</v>
      </c>
      <c r="C20" s="8">
        <f>+C4</f>
        <v>1690</v>
      </c>
      <c r="D20" s="8">
        <f>+C20*100</f>
        <v>169000</v>
      </c>
      <c r="E20" s="11">
        <f>+B20+D20</f>
        <v>219000</v>
      </c>
      <c r="F20" s="12">
        <f>+E20</f>
        <v>219000</v>
      </c>
      <c r="G20">
        <f>+G4</f>
        <v>0.17093152624658642</v>
      </c>
    </row>
    <row r="21" spans="1:7" ht="22.5" customHeight="1">
      <c r="A21" s="7" t="s">
        <v>10</v>
      </c>
      <c r="B21" s="8">
        <v>50000</v>
      </c>
      <c r="C21" s="8">
        <f aca="true" t="shared" si="4" ref="C21:C30">+C5</f>
        <v>1148</v>
      </c>
      <c r="D21" s="8">
        <f aca="true" t="shared" si="5" ref="D21:D30">+C21*100</f>
        <v>114800</v>
      </c>
      <c r="E21" s="11">
        <f aca="true" t="shared" si="6" ref="E21:E30">+B21+D21</f>
        <v>164800</v>
      </c>
      <c r="F21" s="12">
        <f aca="true" t="shared" si="7" ref="F21:F30">+E21</f>
        <v>164800</v>
      </c>
      <c r="G21">
        <f aca="true" t="shared" si="8" ref="G21:G30">+G5</f>
        <v>0.1161120663497522</v>
      </c>
    </row>
    <row r="22" spans="1:7" ht="22.5" customHeight="1">
      <c r="A22" s="7" t="s">
        <v>11</v>
      </c>
      <c r="B22" s="8">
        <v>50000</v>
      </c>
      <c r="C22" s="8">
        <f t="shared" si="4"/>
        <v>600</v>
      </c>
      <c r="D22" s="8">
        <f t="shared" si="5"/>
        <v>60000</v>
      </c>
      <c r="E22" s="11">
        <f t="shared" si="6"/>
        <v>110000</v>
      </c>
      <c r="F22" s="12">
        <f t="shared" si="7"/>
        <v>110000</v>
      </c>
      <c r="G22">
        <f t="shared" si="8"/>
        <v>0.06068574896328512</v>
      </c>
    </row>
    <row r="23" spans="1:7" ht="22.5" customHeight="1">
      <c r="A23" s="7" t="s">
        <v>12</v>
      </c>
      <c r="B23" s="8">
        <v>50000</v>
      </c>
      <c r="C23" s="8">
        <f t="shared" si="4"/>
        <v>938</v>
      </c>
      <c r="D23" s="8">
        <f t="shared" si="5"/>
        <v>93800</v>
      </c>
      <c r="E23" s="11">
        <f t="shared" si="6"/>
        <v>143800</v>
      </c>
      <c r="F23" s="12">
        <f t="shared" si="7"/>
        <v>143800</v>
      </c>
      <c r="G23">
        <f t="shared" si="8"/>
        <v>0.0948720542126024</v>
      </c>
    </row>
    <row r="24" spans="1:7" ht="22.5" customHeight="1">
      <c r="A24" s="7" t="s">
        <v>13</v>
      </c>
      <c r="B24" s="8">
        <v>50000</v>
      </c>
      <c r="C24" s="8">
        <f t="shared" si="4"/>
        <v>1118</v>
      </c>
      <c r="D24" s="8">
        <f t="shared" si="5"/>
        <v>111800</v>
      </c>
      <c r="E24" s="11">
        <f t="shared" si="6"/>
        <v>161800</v>
      </c>
      <c r="F24" s="12">
        <f t="shared" si="7"/>
        <v>161800</v>
      </c>
      <c r="G24">
        <f t="shared" si="8"/>
        <v>0.11307777890158795</v>
      </c>
    </row>
    <row r="25" spans="1:9" ht="22.5" customHeight="1">
      <c r="A25" s="7" t="s">
        <v>14</v>
      </c>
      <c r="B25" s="8">
        <v>50000</v>
      </c>
      <c r="C25" s="8">
        <f t="shared" si="4"/>
        <v>1452</v>
      </c>
      <c r="D25" s="8">
        <f t="shared" si="5"/>
        <v>145200</v>
      </c>
      <c r="E25" s="11">
        <f t="shared" si="6"/>
        <v>195200</v>
      </c>
      <c r="F25" s="12">
        <f t="shared" si="7"/>
        <v>195200</v>
      </c>
      <c r="G25">
        <f t="shared" si="8"/>
        <v>0.14685951249115</v>
      </c>
      <c r="I25" s="25"/>
    </row>
    <row r="26" spans="1:7" ht="22.5" customHeight="1">
      <c r="A26" s="7" t="s">
        <v>15</v>
      </c>
      <c r="B26" s="8">
        <v>50000</v>
      </c>
      <c r="C26" s="8">
        <f t="shared" si="4"/>
        <v>821</v>
      </c>
      <c r="D26" s="8">
        <f t="shared" si="5"/>
        <v>82100</v>
      </c>
      <c r="E26" s="11">
        <f t="shared" si="6"/>
        <v>132100</v>
      </c>
      <c r="F26" s="12">
        <f t="shared" si="7"/>
        <v>132100</v>
      </c>
      <c r="G26">
        <f t="shared" si="8"/>
        <v>0.08303833316476181</v>
      </c>
    </row>
    <row r="27" spans="1:7" ht="22.5" customHeight="1">
      <c r="A27" s="7" t="s">
        <v>16</v>
      </c>
      <c r="B27" s="8">
        <v>50000</v>
      </c>
      <c r="C27" s="8">
        <f t="shared" si="4"/>
        <v>243</v>
      </c>
      <c r="D27" s="8">
        <f t="shared" si="5"/>
        <v>24300</v>
      </c>
      <c r="E27" s="11">
        <f t="shared" si="6"/>
        <v>74300</v>
      </c>
      <c r="F27" s="12">
        <f t="shared" si="7"/>
        <v>74300</v>
      </c>
      <c r="G27">
        <f t="shared" si="8"/>
        <v>0.024577728330130475</v>
      </c>
    </row>
    <row r="28" spans="1:7" ht="22.5" customHeight="1">
      <c r="A28" s="7" t="s">
        <v>17</v>
      </c>
      <c r="B28" s="8">
        <v>50000</v>
      </c>
      <c r="C28" s="8">
        <f t="shared" si="4"/>
        <v>757</v>
      </c>
      <c r="D28" s="8">
        <f t="shared" si="5"/>
        <v>75700</v>
      </c>
      <c r="E28" s="11">
        <f t="shared" si="6"/>
        <v>125700</v>
      </c>
      <c r="F28" s="12">
        <f t="shared" si="7"/>
        <v>125700</v>
      </c>
      <c r="G28">
        <f t="shared" si="8"/>
        <v>0.07656518660867806</v>
      </c>
    </row>
    <row r="29" spans="1:7" ht="22.5" customHeight="1">
      <c r="A29" s="7" t="s">
        <v>18</v>
      </c>
      <c r="B29" s="8">
        <v>50000</v>
      </c>
      <c r="C29" s="8">
        <f t="shared" si="4"/>
        <v>535</v>
      </c>
      <c r="D29" s="8">
        <f t="shared" si="5"/>
        <v>53500</v>
      </c>
      <c r="E29" s="11">
        <f t="shared" si="6"/>
        <v>103500</v>
      </c>
      <c r="F29" s="12">
        <f t="shared" si="7"/>
        <v>103500</v>
      </c>
      <c r="G29">
        <f t="shared" si="8"/>
        <v>0.054111459492262565</v>
      </c>
    </row>
    <row r="30" spans="1:7" ht="22.5" customHeight="1">
      <c r="A30" s="7" t="s">
        <v>19</v>
      </c>
      <c r="B30" s="8">
        <v>50000</v>
      </c>
      <c r="C30" s="8">
        <f t="shared" si="4"/>
        <v>309</v>
      </c>
      <c r="D30" s="8">
        <f t="shared" si="5"/>
        <v>30900</v>
      </c>
      <c r="E30" s="11">
        <f t="shared" si="6"/>
        <v>80900</v>
      </c>
      <c r="F30" s="12">
        <f t="shared" si="7"/>
        <v>80900</v>
      </c>
      <c r="G30">
        <f t="shared" si="8"/>
        <v>0.03125316071609184</v>
      </c>
    </row>
    <row r="31" spans="1:9" ht="22.5" customHeight="1" thickBot="1">
      <c r="A31" s="9"/>
      <c r="B31" s="8">
        <f>+SUM(B20:B30)</f>
        <v>550000</v>
      </c>
      <c r="C31" s="8">
        <f>SUM(C20:C30)</f>
        <v>9611</v>
      </c>
      <c r="D31" s="8">
        <f>+C31*100</f>
        <v>961100</v>
      </c>
      <c r="E31" s="11">
        <f>+B31+D31</f>
        <v>1511100</v>
      </c>
      <c r="F31" s="13">
        <f>+SUM(F20:F30)</f>
        <v>1511100</v>
      </c>
      <c r="G31" s="16">
        <f>+SUM(G20:G30)</f>
        <v>0.972084555476889</v>
      </c>
      <c r="H31" s="16">
        <f>+E31-F31</f>
        <v>0</v>
      </c>
      <c r="I31" s="16"/>
    </row>
    <row r="33" spans="3:8" ht="13.5">
      <c r="C33" s="25">
        <f>SUM(C20:C30)</f>
        <v>9611</v>
      </c>
      <c r="D33" s="74">
        <v>2703000</v>
      </c>
      <c r="E33" s="25">
        <f>+E15+E31</f>
        <v>2651650</v>
      </c>
      <c r="F33" s="25">
        <f>+F15+F31</f>
        <v>2651650</v>
      </c>
      <c r="G33" s="74"/>
      <c r="H33" s="75"/>
    </row>
    <row r="34" ht="13.5">
      <c r="E34" s="25"/>
    </row>
    <row r="35" ht="13.5">
      <c r="H35" s="25"/>
    </row>
  </sheetData>
  <sheetProtection/>
  <mergeCells count="6">
    <mergeCell ref="A18:A19"/>
    <mergeCell ref="B18:E18"/>
    <mergeCell ref="A1:F1"/>
    <mergeCell ref="A2:A3"/>
    <mergeCell ref="B2:E2"/>
    <mergeCell ref="A17:F17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22">
      <selection activeCell="F18" sqref="F18"/>
    </sheetView>
  </sheetViews>
  <sheetFormatPr defaultColWidth="9.00390625" defaultRowHeight="13.5"/>
  <cols>
    <col min="1" max="1" width="13.625" style="0" customWidth="1"/>
    <col min="3" max="3" width="15.625" style="0" customWidth="1"/>
    <col min="4" max="4" width="10.375" style="0" customWidth="1"/>
    <col min="5" max="5" width="11.125" style="0" customWidth="1"/>
    <col min="6" max="6" width="13.625" style="0" customWidth="1"/>
  </cols>
  <sheetData>
    <row r="1" spans="1:6" ht="28.5">
      <c r="A1" s="204" t="s">
        <v>28</v>
      </c>
      <c r="B1" s="204"/>
      <c r="C1" s="204"/>
      <c r="D1" s="204"/>
      <c r="E1" s="204"/>
      <c r="F1" s="204"/>
    </row>
    <row r="2" ht="14.25" thickBot="1"/>
    <row r="3" spans="1:6" ht="38.25" customHeight="1" thickBot="1">
      <c r="A3" s="205" t="s">
        <v>105</v>
      </c>
      <c r="B3" s="206"/>
      <c r="C3" s="206"/>
      <c r="D3" s="206"/>
      <c r="E3" s="206"/>
      <c r="F3" s="207"/>
    </row>
    <row r="4" spans="1:9" ht="19.5" customHeight="1" thickBot="1">
      <c r="A4" s="35" t="s">
        <v>29</v>
      </c>
      <c r="B4" s="32"/>
      <c r="C4" s="32" t="s">
        <v>30</v>
      </c>
      <c r="D4" s="32" t="s">
        <v>31</v>
      </c>
      <c r="E4" s="208" t="s">
        <v>32</v>
      </c>
      <c r="F4" s="209"/>
      <c r="H4" s="3" t="s">
        <v>31</v>
      </c>
      <c r="I4" s="2"/>
    </row>
    <row r="5" spans="1:10" ht="22.5" customHeight="1">
      <c r="A5" s="36"/>
      <c r="B5" s="31" t="s">
        <v>33</v>
      </c>
      <c r="C5" s="76">
        <v>5000</v>
      </c>
      <c r="D5" s="37">
        <f>+H5+I5</f>
        <v>31</v>
      </c>
      <c r="E5" s="33" t="s">
        <v>34</v>
      </c>
      <c r="F5" s="34"/>
      <c r="H5" s="38">
        <v>31</v>
      </c>
      <c r="I5" s="2"/>
      <c r="J5">
        <v>32</v>
      </c>
    </row>
    <row r="6" spans="1:9" ht="22.5" customHeight="1" thickBot="1">
      <c r="A6" s="39">
        <f>+C5*D5+C6</f>
        <v>175000</v>
      </c>
      <c r="B6" s="40" t="s">
        <v>35</v>
      </c>
      <c r="C6" s="77">
        <v>20000</v>
      </c>
      <c r="D6" s="41"/>
      <c r="E6" s="4"/>
      <c r="F6" s="42"/>
      <c r="H6" s="43"/>
      <c r="I6" s="44"/>
    </row>
    <row r="7" spans="1:10" ht="22.5" customHeight="1">
      <c r="A7" s="45"/>
      <c r="B7" s="31" t="s">
        <v>36</v>
      </c>
      <c r="C7" s="76">
        <v>5000</v>
      </c>
      <c r="D7" s="37">
        <f>+H7+I7</f>
        <v>20</v>
      </c>
      <c r="E7" s="33" t="s">
        <v>37</v>
      </c>
      <c r="F7" s="34"/>
      <c r="H7" s="46">
        <v>20</v>
      </c>
      <c r="I7" s="47"/>
      <c r="J7">
        <v>21</v>
      </c>
    </row>
    <row r="8" spans="1:9" ht="22.5" customHeight="1" thickBot="1">
      <c r="A8" s="39">
        <f>+C7*D7+C8</f>
        <v>120000</v>
      </c>
      <c r="B8" s="40" t="s">
        <v>35</v>
      </c>
      <c r="C8" s="77">
        <v>20000</v>
      </c>
      <c r="D8" s="41"/>
      <c r="E8" s="4"/>
      <c r="F8" s="42"/>
      <c r="H8" s="46"/>
      <c r="I8" s="47"/>
    </row>
    <row r="9" spans="1:10" ht="22.5" customHeight="1">
      <c r="A9" s="45"/>
      <c r="B9" s="31" t="s">
        <v>36</v>
      </c>
      <c r="C9" s="76">
        <v>5000</v>
      </c>
      <c r="D9" s="37">
        <f>+H9+I9</f>
        <v>15</v>
      </c>
      <c r="E9" s="33" t="s">
        <v>38</v>
      </c>
      <c r="F9" s="34"/>
      <c r="H9" s="38">
        <v>15</v>
      </c>
      <c r="I9" s="2"/>
      <c r="J9">
        <v>15</v>
      </c>
    </row>
    <row r="10" spans="1:9" ht="22.5" customHeight="1" thickBot="1">
      <c r="A10" s="39">
        <f>+C9*D9+C10</f>
        <v>95000</v>
      </c>
      <c r="B10" s="40" t="s">
        <v>35</v>
      </c>
      <c r="C10" s="77">
        <v>20000</v>
      </c>
      <c r="D10" s="41"/>
      <c r="E10" s="4"/>
      <c r="F10" s="42"/>
      <c r="H10" s="43"/>
      <c r="I10" s="44"/>
    </row>
    <row r="11" spans="1:10" ht="22.5" customHeight="1">
      <c r="A11" s="45"/>
      <c r="B11" s="31" t="s">
        <v>84</v>
      </c>
      <c r="C11" s="76">
        <v>5000</v>
      </c>
      <c r="D11" s="37">
        <f>+H11+I11</f>
        <v>27</v>
      </c>
      <c r="E11" s="33" t="s">
        <v>85</v>
      </c>
      <c r="F11" s="34"/>
      <c r="H11" s="46">
        <v>27</v>
      </c>
      <c r="I11" s="47"/>
      <c r="J11">
        <v>28</v>
      </c>
    </row>
    <row r="12" spans="1:9" ht="22.5" customHeight="1" thickBot="1">
      <c r="A12" s="39">
        <f>+C11*D11+C12</f>
        <v>155000</v>
      </c>
      <c r="B12" s="40" t="s">
        <v>35</v>
      </c>
      <c r="C12" s="77">
        <v>20000</v>
      </c>
      <c r="D12" s="41"/>
      <c r="E12" s="4"/>
      <c r="F12" s="42"/>
      <c r="H12" s="46"/>
      <c r="I12" s="47"/>
    </row>
    <row r="13" spans="1:10" ht="22.5" customHeight="1">
      <c r="A13" s="45"/>
      <c r="B13" s="31" t="s">
        <v>39</v>
      </c>
      <c r="C13" s="76">
        <v>5000</v>
      </c>
      <c r="D13" s="37">
        <f>+H13+I13</f>
        <v>24</v>
      </c>
      <c r="E13" s="33" t="s">
        <v>40</v>
      </c>
      <c r="F13" s="34"/>
      <c r="H13" s="38">
        <v>24</v>
      </c>
      <c r="I13" s="2"/>
      <c r="J13">
        <v>19</v>
      </c>
    </row>
    <row r="14" spans="1:9" ht="22.5" customHeight="1" thickBot="1">
      <c r="A14" s="39">
        <f>+C13*D13+C14</f>
        <v>140000</v>
      </c>
      <c r="B14" s="40" t="s">
        <v>35</v>
      </c>
      <c r="C14" s="77">
        <v>20000</v>
      </c>
      <c r="D14" s="41"/>
      <c r="E14" s="4"/>
      <c r="F14" s="42"/>
      <c r="H14" s="43"/>
      <c r="I14" s="44"/>
    </row>
    <row r="15" spans="1:10" ht="22.5" customHeight="1">
      <c r="A15" s="45"/>
      <c r="B15" s="31" t="s">
        <v>39</v>
      </c>
      <c r="C15" s="76">
        <v>5000</v>
      </c>
      <c r="D15" s="37">
        <f>+H15+I15</f>
        <v>34</v>
      </c>
      <c r="E15" s="33" t="s">
        <v>41</v>
      </c>
      <c r="F15" s="34"/>
      <c r="H15" s="38">
        <v>34</v>
      </c>
      <c r="I15" s="2"/>
      <c r="J15">
        <v>33</v>
      </c>
    </row>
    <row r="16" spans="1:9" ht="22.5" customHeight="1" thickBot="1">
      <c r="A16" s="39">
        <f>+C15*D15+C16</f>
        <v>190000</v>
      </c>
      <c r="B16" s="40" t="s">
        <v>35</v>
      </c>
      <c r="C16" s="77">
        <v>20000</v>
      </c>
      <c r="D16" s="41"/>
      <c r="E16" s="4"/>
      <c r="F16" s="42"/>
      <c r="H16" s="43"/>
      <c r="I16" s="44"/>
    </row>
    <row r="17" spans="1:10" ht="22.5" customHeight="1">
      <c r="A17" s="45"/>
      <c r="B17" s="31" t="s">
        <v>39</v>
      </c>
      <c r="C17" s="76">
        <v>5000</v>
      </c>
      <c r="D17" s="37">
        <f>+H17+I17</f>
        <v>12</v>
      </c>
      <c r="E17" s="33" t="s">
        <v>42</v>
      </c>
      <c r="F17" s="34"/>
      <c r="H17" s="38">
        <v>12</v>
      </c>
      <c r="I17" s="2"/>
      <c r="J17">
        <v>12</v>
      </c>
    </row>
    <row r="18" spans="1:9" ht="22.5" customHeight="1" thickBot="1">
      <c r="A18" s="39">
        <f>+C17*D17+C18</f>
        <v>80000</v>
      </c>
      <c r="B18" s="40" t="s">
        <v>35</v>
      </c>
      <c r="C18" s="77">
        <v>20000</v>
      </c>
      <c r="D18" s="41"/>
      <c r="E18" s="4"/>
      <c r="F18" s="42"/>
      <c r="H18" s="43"/>
      <c r="I18" s="44"/>
    </row>
    <row r="19" spans="1:10" ht="22.5" customHeight="1">
      <c r="A19" s="45"/>
      <c r="B19" s="31" t="s">
        <v>39</v>
      </c>
      <c r="C19" s="76">
        <v>5000</v>
      </c>
      <c r="D19" s="37">
        <f>+H19+I19</f>
        <v>10</v>
      </c>
      <c r="E19" s="33" t="s">
        <v>86</v>
      </c>
      <c r="F19" s="34"/>
      <c r="H19" s="38">
        <v>10</v>
      </c>
      <c r="I19" s="2"/>
      <c r="J19">
        <v>10</v>
      </c>
    </row>
    <row r="20" spans="1:9" ht="22.5" customHeight="1" thickBot="1">
      <c r="A20" s="39">
        <f>+C19*D19+C20</f>
        <v>70000</v>
      </c>
      <c r="B20" s="40" t="s">
        <v>35</v>
      </c>
      <c r="C20" s="77">
        <v>20000</v>
      </c>
      <c r="D20" s="41"/>
      <c r="E20" s="4"/>
      <c r="F20" s="42"/>
      <c r="H20" s="43"/>
      <c r="I20" s="44"/>
    </row>
    <row r="21" spans="1:10" ht="22.5" customHeight="1">
      <c r="A21" s="45"/>
      <c r="B21" s="31" t="s">
        <v>39</v>
      </c>
      <c r="C21" s="76">
        <v>5000</v>
      </c>
      <c r="D21" s="37">
        <f>+H21+I21</f>
        <v>13</v>
      </c>
      <c r="E21" s="33" t="s">
        <v>87</v>
      </c>
      <c r="F21" s="34"/>
      <c r="H21" s="38">
        <v>13</v>
      </c>
      <c r="I21" s="2"/>
      <c r="J21">
        <v>13</v>
      </c>
    </row>
    <row r="22" spans="1:9" ht="22.5" customHeight="1" thickBot="1">
      <c r="A22" s="39">
        <f>+C21*D21+C22</f>
        <v>85000</v>
      </c>
      <c r="B22" s="40" t="s">
        <v>35</v>
      </c>
      <c r="C22" s="77">
        <v>20000</v>
      </c>
      <c r="D22" s="41"/>
      <c r="E22" s="4"/>
      <c r="F22" s="42"/>
      <c r="H22" s="43"/>
      <c r="I22" s="44"/>
    </row>
    <row r="23" spans="1:10" ht="22.5" customHeight="1">
      <c r="A23" s="45"/>
      <c r="B23" s="31" t="s">
        <v>39</v>
      </c>
      <c r="C23" s="76">
        <v>5000</v>
      </c>
      <c r="D23" s="37">
        <f>+H23+I23</f>
        <v>15</v>
      </c>
      <c r="E23" s="33" t="s">
        <v>88</v>
      </c>
      <c r="F23" s="34"/>
      <c r="H23" s="38">
        <v>15</v>
      </c>
      <c r="I23" s="2"/>
      <c r="J23">
        <v>15</v>
      </c>
    </row>
    <row r="24" spans="1:9" ht="22.5" customHeight="1" thickBot="1">
      <c r="A24" s="39">
        <f>+C23*D23+C24</f>
        <v>95000</v>
      </c>
      <c r="B24" s="40" t="s">
        <v>35</v>
      </c>
      <c r="C24" s="77">
        <v>20000</v>
      </c>
      <c r="D24" s="41"/>
      <c r="E24" s="4"/>
      <c r="F24" s="42"/>
      <c r="H24" s="43"/>
      <c r="I24" s="44"/>
    </row>
    <row r="25" spans="1:10" ht="22.5" customHeight="1">
      <c r="A25" s="45"/>
      <c r="B25" s="31" t="s">
        <v>39</v>
      </c>
      <c r="C25" s="76">
        <v>5000</v>
      </c>
      <c r="D25" s="37">
        <f>+H25+I25</f>
        <v>12</v>
      </c>
      <c r="E25" s="33" t="s">
        <v>89</v>
      </c>
      <c r="F25" s="34"/>
      <c r="H25" s="46">
        <v>12</v>
      </c>
      <c r="I25" s="47"/>
      <c r="J25">
        <v>16</v>
      </c>
    </row>
    <row r="26" spans="1:9" ht="22.5" customHeight="1" thickBot="1">
      <c r="A26" s="48">
        <f>+C25*D25+C26</f>
        <v>80000</v>
      </c>
      <c r="B26" s="3" t="s">
        <v>35</v>
      </c>
      <c r="C26" s="77">
        <v>20000</v>
      </c>
      <c r="D26" s="46"/>
      <c r="E26" s="1"/>
      <c r="F26" s="49"/>
      <c r="H26" s="43"/>
      <c r="I26" s="44"/>
    </row>
    <row r="27" spans="1:9" ht="22.5" customHeight="1" hidden="1">
      <c r="A27" s="45"/>
      <c r="B27" s="68"/>
      <c r="C27" s="69"/>
      <c r="D27" s="37"/>
      <c r="E27" s="33" t="s">
        <v>27</v>
      </c>
      <c r="F27" s="34"/>
      <c r="H27" s="67"/>
      <c r="I27" s="1"/>
    </row>
    <row r="28" spans="1:9" ht="22.5" customHeight="1" hidden="1">
      <c r="A28" s="39">
        <f>+C28*D28</f>
        <v>220000</v>
      </c>
      <c r="B28" s="70" t="s">
        <v>90</v>
      </c>
      <c r="C28" s="71">
        <v>20000</v>
      </c>
      <c r="D28" s="41">
        <v>11</v>
      </c>
      <c r="E28" s="4"/>
      <c r="F28" s="42"/>
      <c r="H28" s="67"/>
      <c r="I28" s="1"/>
    </row>
    <row r="29" spans="1:10" ht="22.5" customHeight="1">
      <c r="A29" s="50"/>
      <c r="B29" s="51" t="s">
        <v>43</v>
      </c>
      <c r="C29" s="52">
        <v>5000</v>
      </c>
      <c r="D29" s="53">
        <f>+SUM(D5:D26)</f>
        <v>213</v>
      </c>
      <c r="E29" s="33"/>
      <c r="F29" s="34"/>
      <c r="J29">
        <f>SUM(J5:J26)</f>
        <v>214</v>
      </c>
    </row>
    <row r="30" spans="1:6" ht="22.5" customHeight="1">
      <c r="A30" s="54"/>
      <c r="B30" s="55" t="s">
        <v>44</v>
      </c>
      <c r="C30" s="56">
        <f>+C29*D29</f>
        <v>1065000</v>
      </c>
      <c r="D30" s="57"/>
      <c r="E30" s="1"/>
      <c r="F30" s="49"/>
    </row>
    <row r="31" spans="1:6" ht="22.5" customHeight="1">
      <c r="A31" s="54"/>
      <c r="B31" s="55" t="s">
        <v>45</v>
      </c>
      <c r="C31" s="58">
        <f>11*C26</f>
        <v>220000</v>
      </c>
      <c r="D31" s="55"/>
      <c r="E31" s="1"/>
      <c r="F31" s="49"/>
    </row>
    <row r="32" spans="1:6" ht="22.5" customHeight="1" thickBot="1">
      <c r="A32" s="59"/>
      <c r="B32" s="60" t="s">
        <v>46</v>
      </c>
      <c r="C32" s="210">
        <f>+C30+C31</f>
        <v>1285000</v>
      </c>
      <c r="D32" s="211"/>
      <c r="E32" s="4"/>
      <c r="F32" s="42"/>
    </row>
    <row r="33" ht="18.75">
      <c r="A33" s="61">
        <f>+SUM(A6:A26)</f>
        <v>1285000</v>
      </c>
    </row>
  </sheetData>
  <sheetProtection/>
  <mergeCells count="4">
    <mergeCell ref="A1:F1"/>
    <mergeCell ref="A3:F3"/>
    <mergeCell ref="E4:F4"/>
    <mergeCell ref="C32:D32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6" width="13.625" style="0" customWidth="1"/>
    <col min="8" max="8" width="10.25390625" style="0" customWidth="1"/>
    <col min="9" max="9" width="9.25390625" style="0" bestFit="1" customWidth="1"/>
  </cols>
  <sheetData>
    <row r="1" spans="1:6" ht="39.75" customHeight="1">
      <c r="A1" s="194" t="s">
        <v>110</v>
      </c>
      <c r="B1" s="194"/>
      <c r="C1" s="194"/>
      <c r="D1" s="194"/>
      <c r="E1" s="194"/>
      <c r="F1" s="194"/>
    </row>
    <row r="2" spans="1:6" ht="39.75" customHeight="1" thickBot="1">
      <c r="A2" s="72"/>
      <c r="B2" s="72"/>
      <c r="C2" s="72"/>
      <c r="D2" s="72"/>
      <c r="E2" s="72"/>
      <c r="F2" s="73" t="s">
        <v>91</v>
      </c>
    </row>
    <row r="3" spans="1:6" ht="30.75" customHeight="1" thickBot="1">
      <c r="A3" s="212" t="s">
        <v>24</v>
      </c>
      <c r="B3" s="84" t="s">
        <v>111</v>
      </c>
      <c r="C3" s="84" t="s">
        <v>112</v>
      </c>
      <c r="D3" s="214" t="s">
        <v>114</v>
      </c>
      <c r="E3" s="216" t="s">
        <v>25</v>
      </c>
      <c r="F3" s="217"/>
    </row>
    <row r="4" spans="1:8" ht="30.75" customHeight="1" thickBot="1">
      <c r="A4" s="213"/>
      <c r="B4" s="85" t="s">
        <v>8</v>
      </c>
      <c r="C4" s="86" t="s">
        <v>8</v>
      </c>
      <c r="D4" s="215"/>
      <c r="E4" s="87" t="s">
        <v>22</v>
      </c>
      <c r="F4" s="85" t="s">
        <v>23</v>
      </c>
      <c r="H4" s="66" t="s">
        <v>83</v>
      </c>
    </row>
    <row r="5" spans="1:8" ht="39.75" customHeight="1">
      <c r="A5" s="82" t="s">
        <v>9</v>
      </c>
      <c r="B5" s="78">
        <f>+'Ｈ１９事業費・運営費'!F4</f>
        <v>147000</v>
      </c>
      <c r="C5" s="78">
        <f>+'Ｈ１９事業費・運営費'!F20</f>
        <v>224000</v>
      </c>
      <c r="D5" s="78">
        <f aca="true" t="shared" si="0" ref="D5:D15">+B5+C5</f>
        <v>371000</v>
      </c>
      <c r="E5" s="79">
        <f>+ROUNDUP(D5/2,-2)</f>
        <v>185500</v>
      </c>
      <c r="F5" s="78">
        <f aca="true" t="shared" si="1" ref="F5:F15">+D5-E5</f>
        <v>185500</v>
      </c>
      <c r="H5" s="27">
        <f aca="true" t="shared" si="2" ref="H5:H15">+F5</f>
        <v>185500</v>
      </c>
    </row>
    <row r="6" spans="1:8" ht="39.75" customHeight="1">
      <c r="A6" s="82" t="s">
        <v>10</v>
      </c>
      <c r="B6" s="78">
        <f>+'Ｈ１９事業費・運営費'!F5</f>
        <v>120950</v>
      </c>
      <c r="C6" s="78">
        <f>+'Ｈ１９事業費・運営費'!F21</f>
        <v>171900</v>
      </c>
      <c r="D6" s="78">
        <f t="shared" si="0"/>
        <v>292850</v>
      </c>
      <c r="E6" s="79">
        <f aca="true" t="shared" si="3" ref="E6:E15">+ROUNDUP(D6/2,-2)</f>
        <v>146500</v>
      </c>
      <c r="F6" s="78">
        <f t="shared" si="1"/>
        <v>146350</v>
      </c>
      <c r="H6" s="27">
        <f t="shared" si="2"/>
        <v>146350</v>
      </c>
    </row>
    <row r="7" spans="1:8" ht="39.75" customHeight="1">
      <c r="A7" s="82" t="s">
        <v>11</v>
      </c>
      <c r="B7" s="78">
        <f>+'Ｈ１９事業費・運営費'!F6</f>
        <v>91650</v>
      </c>
      <c r="C7" s="78">
        <f>+'Ｈ１９事業費・運営費'!F22</f>
        <v>113300</v>
      </c>
      <c r="D7" s="78">
        <f t="shared" si="0"/>
        <v>204950</v>
      </c>
      <c r="E7" s="79">
        <f t="shared" si="3"/>
        <v>102500</v>
      </c>
      <c r="F7" s="78">
        <f t="shared" si="1"/>
        <v>102450</v>
      </c>
      <c r="H7" s="27">
        <f t="shared" si="2"/>
        <v>102450</v>
      </c>
    </row>
    <row r="8" spans="1:8" ht="39.75" customHeight="1">
      <c r="A8" s="82" t="s">
        <v>12</v>
      </c>
      <c r="B8" s="78">
        <f>+'Ｈ１９事業費・運営費'!F7</f>
        <v>107750</v>
      </c>
      <c r="C8" s="78">
        <f>+'Ｈ１９事業費・運営費'!F23</f>
        <v>145500</v>
      </c>
      <c r="D8" s="78">
        <f t="shared" si="0"/>
        <v>253250</v>
      </c>
      <c r="E8" s="79">
        <f t="shared" si="3"/>
        <v>126700</v>
      </c>
      <c r="F8" s="78">
        <f t="shared" si="1"/>
        <v>126550</v>
      </c>
      <c r="H8" s="27">
        <f t="shared" si="2"/>
        <v>126550</v>
      </c>
    </row>
    <row r="9" spans="1:8" ht="39.75" customHeight="1">
      <c r="A9" s="82" t="s">
        <v>13</v>
      </c>
      <c r="B9" s="78">
        <f>+'Ｈ１９事業費・運営費'!F8</f>
        <v>117400</v>
      </c>
      <c r="C9" s="78">
        <f>+'Ｈ１９事業費・運営費'!F24</f>
        <v>164800</v>
      </c>
      <c r="D9" s="78">
        <f t="shared" si="0"/>
        <v>282200</v>
      </c>
      <c r="E9" s="79">
        <f t="shared" si="3"/>
        <v>141100</v>
      </c>
      <c r="F9" s="78">
        <f t="shared" si="1"/>
        <v>141100</v>
      </c>
      <c r="H9" s="27">
        <f t="shared" si="2"/>
        <v>141100</v>
      </c>
    </row>
    <row r="10" spans="1:8" ht="39.75" customHeight="1">
      <c r="A10" s="82" t="s">
        <v>14</v>
      </c>
      <c r="B10" s="78">
        <f>+'Ｈ１９事業費・運営費'!F9</f>
        <v>135450</v>
      </c>
      <c r="C10" s="78">
        <f>+'Ｈ１９事業費・運営費'!F25</f>
        <v>200900</v>
      </c>
      <c r="D10" s="78">
        <f t="shared" si="0"/>
        <v>336350</v>
      </c>
      <c r="E10" s="79">
        <f t="shared" si="3"/>
        <v>168200</v>
      </c>
      <c r="F10" s="78">
        <f t="shared" si="1"/>
        <v>168150</v>
      </c>
      <c r="H10" s="27">
        <f t="shared" si="2"/>
        <v>168150</v>
      </c>
    </row>
    <row r="11" spans="1:8" ht="39.75" customHeight="1">
      <c r="A11" s="82" t="s">
        <v>15</v>
      </c>
      <c r="B11" s="78">
        <f>+'Ｈ１９事業費・運営費'!F10</f>
        <v>104650</v>
      </c>
      <c r="C11" s="78">
        <f>+'Ｈ１９事業費・運営費'!F26</f>
        <v>139300</v>
      </c>
      <c r="D11" s="78">
        <f t="shared" si="0"/>
        <v>243950</v>
      </c>
      <c r="E11" s="79">
        <f t="shared" si="3"/>
        <v>122000</v>
      </c>
      <c r="F11" s="78">
        <f t="shared" si="1"/>
        <v>121950</v>
      </c>
      <c r="H11" s="27">
        <f t="shared" si="2"/>
        <v>121950</v>
      </c>
    </row>
    <row r="12" spans="1:9" ht="39.75" customHeight="1">
      <c r="A12" s="82" t="s">
        <v>16</v>
      </c>
      <c r="B12" s="78">
        <f>+'Ｈ１９事業費・運営費'!F11</f>
        <v>72500</v>
      </c>
      <c r="C12" s="78">
        <f>+'Ｈ１９事業費・運営費'!F27</f>
        <v>75000</v>
      </c>
      <c r="D12" s="78">
        <f t="shared" si="0"/>
        <v>147500</v>
      </c>
      <c r="E12" s="79">
        <f t="shared" si="3"/>
        <v>73800</v>
      </c>
      <c r="F12" s="78">
        <f t="shared" si="1"/>
        <v>73700</v>
      </c>
      <c r="H12" s="27">
        <f t="shared" si="2"/>
        <v>73700</v>
      </c>
      <c r="I12" s="25"/>
    </row>
    <row r="13" spans="1:8" ht="39.75" customHeight="1">
      <c r="A13" s="82" t="s">
        <v>17</v>
      </c>
      <c r="B13" s="78">
        <f>+'Ｈ１９事業費・運営費'!F12</f>
        <v>99850</v>
      </c>
      <c r="C13" s="78">
        <f>+'Ｈ１９事業費・運営費'!F28</f>
        <v>129700</v>
      </c>
      <c r="D13" s="78">
        <f t="shared" si="0"/>
        <v>229550</v>
      </c>
      <c r="E13" s="79">
        <f t="shared" si="3"/>
        <v>114800</v>
      </c>
      <c r="F13" s="78">
        <f t="shared" si="1"/>
        <v>114750</v>
      </c>
      <c r="H13" s="27">
        <f t="shared" si="2"/>
        <v>114750</v>
      </c>
    </row>
    <row r="14" spans="1:8" ht="39.75" customHeight="1">
      <c r="A14" s="82" t="s">
        <v>18</v>
      </c>
      <c r="B14" s="78">
        <f>+'Ｈ１９事業費・運営費'!F13</f>
        <v>88450</v>
      </c>
      <c r="C14" s="78">
        <f>+'Ｈ１９事業費・運営費'!F29</f>
        <v>106900</v>
      </c>
      <c r="D14" s="78">
        <f t="shared" si="0"/>
        <v>195350</v>
      </c>
      <c r="E14" s="79">
        <f t="shared" si="3"/>
        <v>97700</v>
      </c>
      <c r="F14" s="78">
        <f t="shared" si="1"/>
        <v>97650</v>
      </c>
      <c r="H14" s="27">
        <f t="shared" si="2"/>
        <v>97650</v>
      </c>
    </row>
    <row r="15" spans="1:8" ht="39.75" customHeight="1" thickBot="1">
      <c r="A15" s="82" t="s">
        <v>19</v>
      </c>
      <c r="B15" s="78">
        <f>+'Ｈ１９事業費・運営費'!F14</f>
        <v>76100</v>
      </c>
      <c r="C15" s="78">
        <f>+'Ｈ１９事業費・運営費'!F30</f>
        <v>82200</v>
      </c>
      <c r="D15" s="78">
        <f t="shared" si="0"/>
        <v>158300</v>
      </c>
      <c r="E15" s="79">
        <f t="shared" si="3"/>
        <v>79200</v>
      </c>
      <c r="F15" s="78">
        <f t="shared" si="1"/>
        <v>79100</v>
      </c>
      <c r="H15" s="27">
        <f t="shared" si="2"/>
        <v>79100</v>
      </c>
    </row>
    <row r="16" spans="1:9" ht="39.75" customHeight="1" thickBot="1">
      <c r="A16" s="83" t="s">
        <v>113</v>
      </c>
      <c r="B16" s="80">
        <f>+SUM(B5:B15)</f>
        <v>1161750</v>
      </c>
      <c r="C16" s="80">
        <f>+SUM(C5:C15)</f>
        <v>1553500</v>
      </c>
      <c r="D16" s="80">
        <f>+SUM(D5:D15)</f>
        <v>2715250</v>
      </c>
      <c r="E16" s="81">
        <f>+SUM(E5:E15)</f>
        <v>1358000</v>
      </c>
      <c r="F16" s="80">
        <f>+SUM(F5:F15)</f>
        <v>1357250</v>
      </c>
      <c r="H16" s="26">
        <f>+SUM(H5:H15)</f>
        <v>1357250</v>
      </c>
      <c r="I16" s="25">
        <f>+E16+F16</f>
        <v>2715250</v>
      </c>
    </row>
  </sheetData>
  <sheetProtection/>
  <mergeCells count="4">
    <mergeCell ref="A1:F1"/>
    <mergeCell ref="A3:A4"/>
    <mergeCell ref="D3:D4"/>
    <mergeCell ref="E3:F3"/>
  </mergeCells>
  <printOptions/>
  <pageMargins left="1.08" right="0.787" top="0.984" bottom="0.984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6" width="12.625" style="0" customWidth="1"/>
    <col min="7" max="7" width="2.50390625" style="0" customWidth="1"/>
    <col min="8" max="9" width="11.00390625" style="0" hidden="1" customWidth="1"/>
    <col min="10" max="10" width="4.375" style="0" customWidth="1"/>
    <col min="11" max="12" width="12.125" style="0" customWidth="1"/>
    <col min="13" max="14" width="9.25390625" style="0" bestFit="1" customWidth="1"/>
  </cols>
  <sheetData>
    <row r="1" spans="1:6" ht="31.5" customHeight="1" thickBot="1">
      <c r="A1" s="194" t="s">
        <v>106</v>
      </c>
      <c r="B1" s="194"/>
      <c r="C1" s="194"/>
      <c r="D1" s="194"/>
      <c r="E1" s="194"/>
      <c r="F1" s="194"/>
    </row>
    <row r="2" spans="1:6" ht="22.5" customHeight="1">
      <c r="A2" s="195" t="s">
        <v>1</v>
      </c>
      <c r="B2" s="196" t="s">
        <v>6</v>
      </c>
      <c r="C2" s="196"/>
      <c r="D2" s="196"/>
      <c r="E2" s="197"/>
      <c r="F2" s="14" t="s">
        <v>109</v>
      </c>
    </row>
    <row r="3" spans="1:6" ht="22.5" customHeight="1">
      <c r="A3" s="195"/>
      <c r="B3" s="6" t="s">
        <v>2</v>
      </c>
      <c r="C3" s="6" t="s">
        <v>3</v>
      </c>
      <c r="D3" s="6" t="s">
        <v>4</v>
      </c>
      <c r="E3" s="10" t="s">
        <v>5</v>
      </c>
      <c r="F3" s="5" t="s">
        <v>8</v>
      </c>
    </row>
    <row r="4" spans="1:14" ht="22.5" customHeight="1">
      <c r="A4" s="7" t="s">
        <v>9</v>
      </c>
      <c r="B4" s="8">
        <v>60000</v>
      </c>
      <c r="C4" s="8">
        <v>1740</v>
      </c>
      <c r="D4" s="8">
        <f>+C4*50</f>
        <v>87000</v>
      </c>
      <c r="E4" s="11">
        <f>+B4+D4</f>
        <v>147000</v>
      </c>
      <c r="F4" s="12">
        <f>+E4</f>
        <v>147000</v>
      </c>
      <c r="H4" s="25">
        <f>+F20</f>
        <v>224000</v>
      </c>
      <c r="I4" s="25">
        <f>+F4+H4</f>
        <v>371000</v>
      </c>
      <c r="K4" s="74">
        <f>+ROUNDDOWN(F4/2,-2)</f>
        <v>73500</v>
      </c>
      <c r="L4" s="25">
        <f>+F4-K4</f>
        <v>73500</v>
      </c>
      <c r="N4" s="74">
        <f>+K4+K20</f>
        <v>185500</v>
      </c>
    </row>
    <row r="5" spans="1:14" ht="22.5" customHeight="1">
      <c r="A5" s="7" t="s">
        <v>10</v>
      </c>
      <c r="B5" s="8">
        <v>60000</v>
      </c>
      <c r="C5" s="8">
        <v>1219</v>
      </c>
      <c r="D5" s="8">
        <f aca="true" t="shared" si="0" ref="D5:D14">+C5*50</f>
        <v>60950</v>
      </c>
      <c r="E5" s="11">
        <f aca="true" t="shared" si="1" ref="E5:E14">+B5+D5</f>
        <v>120950</v>
      </c>
      <c r="F5" s="12">
        <f aca="true" t="shared" si="2" ref="F5:F14">+E5</f>
        <v>120950</v>
      </c>
      <c r="H5" s="25">
        <f aca="true" t="shared" si="3" ref="H5:H15">+F21</f>
        <v>171900</v>
      </c>
      <c r="I5" s="25">
        <f aca="true" t="shared" si="4" ref="I5:I14">+F5+H5</f>
        <v>292850</v>
      </c>
      <c r="K5" s="74">
        <f aca="true" t="shared" si="5" ref="K5:K14">+ROUNDDOWN(F5/2,-2)</f>
        <v>60400</v>
      </c>
      <c r="L5" s="25">
        <f aca="true" t="shared" si="6" ref="L5:L14">+F5-K5</f>
        <v>60550</v>
      </c>
      <c r="N5" s="74">
        <f>+K5+K21</f>
        <v>146300</v>
      </c>
    </row>
    <row r="6" spans="1:14" ht="22.5" customHeight="1">
      <c r="A6" s="7" t="s">
        <v>11</v>
      </c>
      <c r="B6" s="8">
        <v>60000</v>
      </c>
      <c r="C6" s="8">
        <v>633</v>
      </c>
      <c r="D6" s="8">
        <f t="shared" si="0"/>
        <v>31650</v>
      </c>
      <c r="E6" s="11">
        <f t="shared" si="1"/>
        <v>91650</v>
      </c>
      <c r="F6" s="12">
        <f t="shared" si="2"/>
        <v>91650</v>
      </c>
      <c r="H6" s="25">
        <f t="shared" si="3"/>
        <v>113300</v>
      </c>
      <c r="I6" s="25">
        <f t="shared" si="4"/>
        <v>204950</v>
      </c>
      <c r="K6" s="74">
        <f t="shared" si="5"/>
        <v>45800</v>
      </c>
      <c r="L6" s="25">
        <f t="shared" si="6"/>
        <v>45850</v>
      </c>
      <c r="N6" s="74">
        <f>+K6+K22</f>
        <v>102400</v>
      </c>
    </row>
    <row r="7" spans="1:14" ht="22.5" customHeight="1">
      <c r="A7" s="7" t="s">
        <v>12</v>
      </c>
      <c r="B7" s="8">
        <v>60000</v>
      </c>
      <c r="C7" s="8">
        <v>955</v>
      </c>
      <c r="D7" s="8">
        <f t="shared" si="0"/>
        <v>47750</v>
      </c>
      <c r="E7" s="11">
        <f t="shared" si="1"/>
        <v>107750</v>
      </c>
      <c r="F7" s="12">
        <f t="shared" si="2"/>
        <v>107750</v>
      </c>
      <c r="H7" s="25">
        <f t="shared" si="3"/>
        <v>145500</v>
      </c>
      <c r="I7" s="25">
        <f t="shared" si="4"/>
        <v>253250</v>
      </c>
      <c r="K7" s="74">
        <f t="shared" si="5"/>
        <v>53800</v>
      </c>
      <c r="L7" s="25">
        <f t="shared" si="6"/>
        <v>53950</v>
      </c>
      <c r="N7" s="74">
        <f aca="true" t="shared" si="7" ref="N7:N14">+K7+K23</f>
        <v>126500</v>
      </c>
    </row>
    <row r="8" spans="1:14" ht="22.5" customHeight="1">
      <c r="A8" s="7" t="s">
        <v>13</v>
      </c>
      <c r="B8" s="8">
        <v>60000</v>
      </c>
      <c r="C8" s="8">
        <v>1148</v>
      </c>
      <c r="D8" s="8">
        <f t="shared" si="0"/>
        <v>57400</v>
      </c>
      <c r="E8" s="11">
        <f t="shared" si="1"/>
        <v>117400</v>
      </c>
      <c r="F8" s="12">
        <f t="shared" si="2"/>
        <v>117400</v>
      </c>
      <c r="H8" s="25">
        <f t="shared" si="3"/>
        <v>164800</v>
      </c>
      <c r="I8" s="25">
        <f t="shared" si="4"/>
        <v>282200</v>
      </c>
      <c r="K8" s="74">
        <f t="shared" si="5"/>
        <v>58700</v>
      </c>
      <c r="L8" s="25">
        <f t="shared" si="6"/>
        <v>58700</v>
      </c>
      <c r="N8" s="74">
        <f t="shared" si="7"/>
        <v>141100</v>
      </c>
    </row>
    <row r="9" spans="1:14" ht="22.5" customHeight="1">
      <c r="A9" s="7" t="s">
        <v>14</v>
      </c>
      <c r="B9" s="8">
        <v>60000</v>
      </c>
      <c r="C9" s="8">
        <v>1509</v>
      </c>
      <c r="D9" s="8">
        <f t="shared" si="0"/>
        <v>75450</v>
      </c>
      <c r="E9" s="11">
        <f t="shared" si="1"/>
        <v>135450</v>
      </c>
      <c r="F9" s="12">
        <f t="shared" si="2"/>
        <v>135450</v>
      </c>
      <c r="H9" s="25">
        <f t="shared" si="3"/>
        <v>200900</v>
      </c>
      <c r="I9" s="25">
        <f t="shared" si="4"/>
        <v>336350</v>
      </c>
      <c r="K9" s="74">
        <f t="shared" si="5"/>
        <v>67700</v>
      </c>
      <c r="L9" s="25">
        <f t="shared" si="6"/>
        <v>67750</v>
      </c>
      <c r="N9" s="74">
        <f t="shared" si="7"/>
        <v>168100</v>
      </c>
    </row>
    <row r="10" spans="1:14" ht="22.5" customHeight="1">
      <c r="A10" s="7" t="s">
        <v>15</v>
      </c>
      <c r="B10" s="8">
        <v>60000</v>
      </c>
      <c r="C10" s="8">
        <v>893</v>
      </c>
      <c r="D10" s="8">
        <f t="shared" si="0"/>
        <v>44650</v>
      </c>
      <c r="E10" s="11">
        <f t="shared" si="1"/>
        <v>104650</v>
      </c>
      <c r="F10" s="12">
        <f t="shared" si="2"/>
        <v>104650</v>
      </c>
      <c r="G10" s="25"/>
      <c r="H10" s="25">
        <f t="shared" si="3"/>
        <v>139300</v>
      </c>
      <c r="I10" s="25">
        <f t="shared" si="4"/>
        <v>243950</v>
      </c>
      <c r="K10" s="74">
        <f t="shared" si="5"/>
        <v>52300</v>
      </c>
      <c r="L10" s="25">
        <f t="shared" si="6"/>
        <v>52350</v>
      </c>
      <c r="N10" s="74">
        <f t="shared" si="7"/>
        <v>121900</v>
      </c>
    </row>
    <row r="11" spans="1:14" ht="22.5" customHeight="1">
      <c r="A11" s="7" t="s">
        <v>16</v>
      </c>
      <c r="B11" s="8">
        <v>60000</v>
      </c>
      <c r="C11" s="8">
        <v>250</v>
      </c>
      <c r="D11" s="8">
        <f t="shared" si="0"/>
        <v>12500</v>
      </c>
      <c r="E11" s="11">
        <f t="shared" si="1"/>
        <v>72500</v>
      </c>
      <c r="F11" s="12">
        <f t="shared" si="2"/>
        <v>72500</v>
      </c>
      <c r="H11" s="25">
        <f t="shared" si="3"/>
        <v>75000</v>
      </c>
      <c r="I11" s="25">
        <f t="shared" si="4"/>
        <v>147500</v>
      </c>
      <c r="K11" s="74">
        <f t="shared" si="5"/>
        <v>36200</v>
      </c>
      <c r="L11" s="25">
        <f t="shared" si="6"/>
        <v>36300</v>
      </c>
      <c r="N11" s="74">
        <f t="shared" si="7"/>
        <v>73700</v>
      </c>
    </row>
    <row r="12" spans="1:14" ht="22.5" customHeight="1">
      <c r="A12" s="7" t="s">
        <v>17</v>
      </c>
      <c r="B12" s="8">
        <v>60000</v>
      </c>
      <c r="C12" s="8">
        <v>797</v>
      </c>
      <c r="D12" s="8">
        <f t="shared" si="0"/>
        <v>39850</v>
      </c>
      <c r="E12" s="11">
        <f t="shared" si="1"/>
        <v>99850</v>
      </c>
      <c r="F12" s="12">
        <f t="shared" si="2"/>
        <v>99850</v>
      </c>
      <c r="H12" s="25">
        <f t="shared" si="3"/>
        <v>129700</v>
      </c>
      <c r="I12" s="25">
        <f t="shared" si="4"/>
        <v>229550</v>
      </c>
      <c r="K12" s="74">
        <f t="shared" si="5"/>
        <v>49900</v>
      </c>
      <c r="L12" s="25">
        <f t="shared" si="6"/>
        <v>49950</v>
      </c>
      <c r="N12" s="74">
        <f t="shared" si="7"/>
        <v>114700</v>
      </c>
    </row>
    <row r="13" spans="1:14" ht="22.5" customHeight="1">
      <c r="A13" s="7" t="s">
        <v>18</v>
      </c>
      <c r="B13" s="8">
        <v>60000</v>
      </c>
      <c r="C13" s="8">
        <v>569</v>
      </c>
      <c r="D13" s="8">
        <f t="shared" si="0"/>
        <v>28450</v>
      </c>
      <c r="E13" s="11">
        <f t="shared" si="1"/>
        <v>88450</v>
      </c>
      <c r="F13" s="12">
        <f t="shared" si="2"/>
        <v>88450</v>
      </c>
      <c r="H13" s="25">
        <f t="shared" si="3"/>
        <v>106900</v>
      </c>
      <c r="I13" s="25">
        <f t="shared" si="4"/>
        <v>195350</v>
      </c>
      <c r="K13" s="74">
        <f t="shared" si="5"/>
        <v>44200</v>
      </c>
      <c r="L13" s="25">
        <f t="shared" si="6"/>
        <v>44250</v>
      </c>
      <c r="N13" s="74">
        <f t="shared" si="7"/>
        <v>97600</v>
      </c>
    </row>
    <row r="14" spans="1:14" ht="22.5" customHeight="1">
      <c r="A14" s="7" t="s">
        <v>19</v>
      </c>
      <c r="B14" s="8">
        <v>60000</v>
      </c>
      <c r="C14" s="8">
        <v>322</v>
      </c>
      <c r="D14" s="8">
        <f t="shared" si="0"/>
        <v>16100</v>
      </c>
      <c r="E14" s="11">
        <f t="shared" si="1"/>
        <v>76100</v>
      </c>
      <c r="F14" s="12">
        <f t="shared" si="2"/>
        <v>76100</v>
      </c>
      <c r="H14" s="25">
        <f t="shared" si="3"/>
        <v>82200</v>
      </c>
      <c r="I14" s="25">
        <f t="shared" si="4"/>
        <v>158300</v>
      </c>
      <c r="K14" s="74">
        <f t="shared" si="5"/>
        <v>38000</v>
      </c>
      <c r="L14" s="25">
        <f t="shared" si="6"/>
        <v>38100</v>
      </c>
      <c r="N14" s="74">
        <f t="shared" si="7"/>
        <v>79100</v>
      </c>
    </row>
    <row r="15" spans="1:14" ht="22.5" customHeight="1" thickBot="1">
      <c r="A15" s="9"/>
      <c r="B15" s="8">
        <f>+SUM(B4:B14)</f>
        <v>660000</v>
      </c>
      <c r="C15" s="8">
        <f>SUM(C4:C14)</f>
        <v>10035</v>
      </c>
      <c r="D15" s="8">
        <f>+C15*50</f>
        <v>501750</v>
      </c>
      <c r="E15" s="11">
        <f>+B15+D15</f>
        <v>1161750</v>
      </c>
      <c r="F15" s="13">
        <f>+SUM(F4:F14)</f>
        <v>1161750</v>
      </c>
      <c r="G15" s="25"/>
      <c r="H15" s="25">
        <f t="shared" si="3"/>
        <v>1553500</v>
      </c>
      <c r="I15" s="25">
        <f>SUM(I4:I14)</f>
        <v>2715250</v>
      </c>
      <c r="K15" s="74">
        <f>SUM(K4:K14)</f>
        <v>580500</v>
      </c>
      <c r="L15" s="25">
        <f>SUM(L4:L14)</f>
        <v>581250</v>
      </c>
      <c r="M15" s="25">
        <f>+K15+L15</f>
        <v>1161750</v>
      </c>
      <c r="N15" s="74">
        <f>SUM(N4:N14)</f>
        <v>1356900</v>
      </c>
    </row>
    <row r="16" ht="22.5" customHeight="1"/>
    <row r="17" spans="1:6" ht="30" customHeight="1" thickBot="1">
      <c r="A17" s="194" t="s">
        <v>107</v>
      </c>
      <c r="B17" s="194"/>
      <c r="C17" s="194"/>
      <c r="D17" s="194"/>
      <c r="E17" s="194"/>
      <c r="F17" s="194"/>
    </row>
    <row r="18" spans="1:6" ht="22.5" customHeight="1">
      <c r="A18" s="195" t="s">
        <v>1</v>
      </c>
      <c r="B18" s="196" t="s">
        <v>6</v>
      </c>
      <c r="C18" s="196"/>
      <c r="D18" s="196"/>
      <c r="E18" s="197"/>
      <c r="F18" s="14" t="s">
        <v>109</v>
      </c>
    </row>
    <row r="19" spans="1:6" ht="22.5" customHeight="1">
      <c r="A19" s="195"/>
      <c r="B19" s="6" t="s">
        <v>2</v>
      </c>
      <c r="C19" s="6" t="s">
        <v>3</v>
      </c>
      <c r="D19" s="6" t="s">
        <v>4</v>
      </c>
      <c r="E19" s="10" t="s">
        <v>5</v>
      </c>
      <c r="F19" s="15" t="s">
        <v>8</v>
      </c>
    </row>
    <row r="20" spans="1:12" ht="22.5" customHeight="1">
      <c r="A20" s="7" t="s">
        <v>9</v>
      </c>
      <c r="B20" s="8">
        <v>50000</v>
      </c>
      <c r="C20" s="8">
        <f>+C4</f>
        <v>1740</v>
      </c>
      <c r="D20" s="8">
        <f>+C20*100</f>
        <v>174000</v>
      </c>
      <c r="E20" s="11">
        <f>+B20+D20</f>
        <v>224000</v>
      </c>
      <c r="F20" s="12">
        <f>+E20</f>
        <v>224000</v>
      </c>
      <c r="K20" s="74">
        <f>+ROUNDDOWN(F20/2,-2)</f>
        <v>112000</v>
      </c>
      <c r="L20" s="25">
        <f>+F20-K20</f>
        <v>112000</v>
      </c>
    </row>
    <row r="21" spans="1:12" ht="22.5" customHeight="1">
      <c r="A21" s="7" t="s">
        <v>10</v>
      </c>
      <c r="B21" s="8">
        <v>50000</v>
      </c>
      <c r="C21" s="8">
        <f aca="true" t="shared" si="8" ref="C21:C30">+C5</f>
        <v>1219</v>
      </c>
      <c r="D21" s="8">
        <f aca="true" t="shared" si="9" ref="D21:D30">+C21*100</f>
        <v>121900</v>
      </c>
      <c r="E21" s="11">
        <f aca="true" t="shared" si="10" ref="E21:E30">+B21+D21</f>
        <v>171900</v>
      </c>
      <c r="F21" s="12">
        <f aca="true" t="shared" si="11" ref="F21:F30">+E21</f>
        <v>171900</v>
      </c>
      <c r="K21" s="74">
        <f aca="true" t="shared" si="12" ref="K21:K30">+ROUNDDOWN(F21/2,-2)</f>
        <v>85900</v>
      </c>
      <c r="L21" s="25">
        <f aca="true" t="shared" si="13" ref="L21:L30">+F21-K21</f>
        <v>86000</v>
      </c>
    </row>
    <row r="22" spans="1:12" ht="22.5" customHeight="1">
      <c r="A22" s="7" t="s">
        <v>11</v>
      </c>
      <c r="B22" s="8">
        <v>50000</v>
      </c>
      <c r="C22" s="8">
        <f t="shared" si="8"/>
        <v>633</v>
      </c>
      <c r="D22" s="8">
        <f t="shared" si="9"/>
        <v>63300</v>
      </c>
      <c r="E22" s="11">
        <f t="shared" si="10"/>
        <v>113300</v>
      </c>
      <c r="F22" s="12">
        <f t="shared" si="11"/>
        <v>113300</v>
      </c>
      <c r="K22" s="74">
        <f t="shared" si="12"/>
        <v>56600</v>
      </c>
      <c r="L22" s="25">
        <f t="shared" si="13"/>
        <v>56700</v>
      </c>
    </row>
    <row r="23" spans="1:12" ht="22.5" customHeight="1">
      <c r="A23" s="7" t="s">
        <v>12</v>
      </c>
      <c r="B23" s="8">
        <v>50000</v>
      </c>
      <c r="C23" s="8">
        <f t="shared" si="8"/>
        <v>955</v>
      </c>
      <c r="D23" s="8">
        <f t="shared" si="9"/>
        <v>95500</v>
      </c>
      <c r="E23" s="11">
        <f t="shared" si="10"/>
        <v>145500</v>
      </c>
      <c r="F23" s="12">
        <f t="shared" si="11"/>
        <v>145500</v>
      </c>
      <c r="K23" s="74">
        <f t="shared" si="12"/>
        <v>72700</v>
      </c>
      <c r="L23" s="25">
        <f t="shared" si="13"/>
        <v>72800</v>
      </c>
    </row>
    <row r="24" spans="1:12" ht="22.5" customHeight="1">
      <c r="A24" s="7" t="s">
        <v>13</v>
      </c>
      <c r="B24" s="8">
        <v>50000</v>
      </c>
      <c r="C24" s="8">
        <f t="shared" si="8"/>
        <v>1148</v>
      </c>
      <c r="D24" s="8">
        <f t="shared" si="9"/>
        <v>114800</v>
      </c>
      <c r="E24" s="11">
        <f t="shared" si="10"/>
        <v>164800</v>
      </c>
      <c r="F24" s="12">
        <f t="shared" si="11"/>
        <v>164800</v>
      </c>
      <c r="K24" s="74">
        <f t="shared" si="12"/>
        <v>82400</v>
      </c>
      <c r="L24" s="25">
        <f t="shared" si="13"/>
        <v>82400</v>
      </c>
    </row>
    <row r="25" spans="1:12" ht="22.5" customHeight="1">
      <c r="A25" s="7" t="s">
        <v>14</v>
      </c>
      <c r="B25" s="8">
        <v>50000</v>
      </c>
      <c r="C25" s="8">
        <f t="shared" si="8"/>
        <v>1509</v>
      </c>
      <c r="D25" s="8">
        <f t="shared" si="9"/>
        <v>150900</v>
      </c>
      <c r="E25" s="11">
        <f t="shared" si="10"/>
        <v>200900</v>
      </c>
      <c r="F25" s="12">
        <f t="shared" si="11"/>
        <v>200900</v>
      </c>
      <c r="G25" s="25"/>
      <c r="K25" s="74">
        <f t="shared" si="12"/>
        <v>100400</v>
      </c>
      <c r="L25" s="25">
        <f t="shared" si="13"/>
        <v>100500</v>
      </c>
    </row>
    <row r="26" spans="1:12" ht="22.5" customHeight="1">
      <c r="A26" s="7" t="s">
        <v>15</v>
      </c>
      <c r="B26" s="8">
        <v>50000</v>
      </c>
      <c r="C26" s="8">
        <f t="shared" si="8"/>
        <v>893</v>
      </c>
      <c r="D26" s="8">
        <f t="shared" si="9"/>
        <v>89300</v>
      </c>
      <c r="E26" s="11">
        <f t="shared" si="10"/>
        <v>139300</v>
      </c>
      <c r="F26" s="12">
        <f t="shared" si="11"/>
        <v>139300</v>
      </c>
      <c r="K26" s="74">
        <f t="shared" si="12"/>
        <v>69600</v>
      </c>
      <c r="L26" s="25">
        <f t="shared" si="13"/>
        <v>69700</v>
      </c>
    </row>
    <row r="27" spans="1:12" ht="22.5" customHeight="1">
      <c r="A27" s="7" t="s">
        <v>16</v>
      </c>
      <c r="B27" s="8">
        <v>50000</v>
      </c>
      <c r="C27" s="8">
        <f t="shared" si="8"/>
        <v>250</v>
      </c>
      <c r="D27" s="8">
        <f t="shared" si="9"/>
        <v>25000</v>
      </c>
      <c r="E27" s="11">
        <f t="shared" si="10"/>
        <v>75000</v>
      </c>
      <c r="F27" s="12">
        <f t="shared" si="11"/>
        <v>75000</v>
      </c>
      <c r="K27" s="74">
        <f t="shared" si="12"/>
        <v>37500</v>
      </c>
      <c r="L27" s="25">
        <f t="shared" si="13"/>
        <v>37500</v>
      </c>
    </row>
    <row r="28" spans="1:12" ht="22.5" customHeight="1">
      <c r="A28" s="7" t="s">
        <v>17</v>
      </c>
      <c r="B28" s="8">
        <v>50000</v>
      </c>
      <c r="C28" s="8">
        <f t="shared" si="8"/>
        <v>797</v>
      </c>
      <c r="D28" s="8">
        <f t="shared" si="9"/>
        <v>79700</v>
      </c>
      <c r="E28" s="11">
        <f t="shared" si="10"/>
        <v>129700</v>
      </c>
      <c r="F28" s="12">
        <f t="shared" si="11"/>
        <v>129700</v>
      </c>
      <c r="K28" s="74">
        <f t="shared" si="12"/>
        <v>64800</v>
      </c>
      <c r="L28" s="25">
        <f t="shared" si="13"/>
        <v>64900</v>
      </c>
    </row>
    <row r="29" spans="1:12" ht="22.5" customHeight="1">
      <c r="A29" s="7" t="s">
        <v>18</v>
      </c>
      <c r="B29" s="8">
        <v>50000</v>
      </c>
      <c r="C29" s="8">
        <f t="shared" si="8"/>
        <v>569</v>
      </c>
      <c r="D29" s="8">
        <f t="shared" si="9"/>
        <v>56900</v>
      </c>
      <c r="E29" s="11">
        <f t="shared" si="10"/>
        <v>106900</v>
      </c>
      <c r="F29" s="12">
        <f t="shared" si="11"/>
        <v>106900</v>
      </c>
      <c r="K29" s="74">
        <f t="shared" si="12"/>
        <v>53400</v>
      </c>
      <c r="L29" s="25">
        <f t="shared" si="13"/>
        <v>53500</v>
      </c>
    </row>
    <row r="30" spans="1:12" ht="22.5" customHeight="1">
      <c r="A30" s="7" t="s">
        <v>19</v>
      </c>
      <c r="B30" s="8">
        <v>50000</v>
      </c>
      <c r="C30" s="8">
        <f t="shared" si="8"/>
        <v>322</v>
      </c>
      <c r="D30" s="8">
        <f t="shared" si="9"/>
        <v>32200</v>
      </c>
      <c r="E30" s="11">
        <f t="shared" si="10"/>
        <v>82200</v>
      </c>
      <c r="F30" s="12">
        <f t="shared" si="11"/>
        <v>82200</v>
      </c>
      <c r="K30" s="74">
        <f t="shared" si="12"/>
        <v>41100</v>
      </c>
      <c r="L30" s="25">
        <f t="shared" si="13"/>
        <v>41100</v>
      </c>
    </row>
    <row r="31" spans="1:13" ht="22.5" customHeight="1" thickBot="1">
      <c r="A31" s="9"/>
      <c r="B31" s="8">
        <f>+SUM(B20:B30)</f>
        <v>550000</v>
      </c>
      <c r="C31" s="8">
        <f>SUM(C20:C30)</f>
        <v>10035</v>
      </c>
      <c r="D31" s="8">
        <f>+C31*100</f>
        <v>1003500</v>
      </c>
      <c r="E31" s="11">
        <f>+B31+D31</f>
        <v>1553500</v>
      </c>
      <c r="F31" s="13">
        <f>+SUM(F20:F30)</f>
        <v>1553500</v>
      </c>
      <c r="G31" s="16"/>
      <c r="K31" s="74">
        <f>SUM(K20:K30)</f>
        <v>776400</v>
      </c>
      <c r="L31" s="25">
        <f>SUM(L20:L30)</f>
        <v>777100</v>
      </c>
      <c r="M31" s="25">
        <f>+K31+L31</f>
        <v>1553500</v>
      </c>
    </row>
    <row r="32" ht="13.5">
      <c r="K32" s="74"/>
    </row>
    <row r="33" spans="3:13" ht="13.5">
      <c r="C33" s="25">
        <f>SUM(C20:C30)</f>
        <v>10035</v>
      </c>
      <c r="D33" s="74">
        <v>2703000</v>
      </c>
      <c r="E33" s="25">
        <f>+E15+E31</f>
        <v>2715250</v>
      </c>
      <c r="F33" s="25">
        <f>+F15+F31</f>
        <v>2715250</v>
      </c>
      <c r="H33">
        <v>1362500</v>
      </c>
      <c r="K33" s="74">
        <f>+K15+K31</f>
        <v>1356900</v>
      </c>
      <c r="L33" s="25">
        <f>+L15+L31</f>
        <v>1358350</v>
      </c>
      <c r="M33" s="25">
        <f>+K33+L33</f>
        <v>2715250</v>
      </c>
    </row>
    <row r="34" ht="13.5">
      <c r="E34" s="25"/>
    </row>
  </sheetData>
  <sheetProtection/>
  <mergeCells count="6">
    <mergeCell ref="A18:A19"/>
    <mergeCell ref="B18:E18"/>
    <mergeCell ref="A1:F1"/>
    <mergeCell ref="A2:A3"/>
    <mergeCell ref="B2:E2"/>
    <mergeCell ref="A17:F17"/>
  </mergeCells>
  <printOptions/>
  <pageMargins left="0.43" right="0.787" top="0.984" bottom="0.984" header="0.512" footer="0.51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13.625" style="0" customWidth="1"/>
    <col min="3" max="3" width="15.625" style="0" customWidth="1"/>
    <col min="4" max="4" width="10.375" style="0" customWidth="1"/>
    <col min="5" max="5" width="11.125" style="0" customWidth="1"/>
    <col min="6" max="6" width="13.625" style="0" customWidth="1"/>
  </cols>
  <sheetData>
    <row r="1" spans="1:6" ht="28.5">
      <c r="A1" s="204" t="s">
        <v>28</v>
      </c>
      <c r="B1" s="204"/>
      <c r="C1" s="204"/>
      <c r="D1" s="204"/>
      <c r="E1" s="204"/>
      <c r="F1" s="204"/>
    </row>
    <row r="2" ht="14.25" thickBot="1"/>
    <row r="3" spans="1:6" ht="38.25" customHeight="1" thickBot="1">
      <c r="A3" s="205" t="s">
        <v>108</v>
      </c>
      <c r="B3" s="206"/>
      <c r="C3" s="206"/>
      <c r="D3" s="206"/>
      <c r="E3" s="206"/>
      <c r="F3" s="207"/>
    </row>
    <row r="4" spans="1:9" ht="19.5" customHeight="1" thickBot="1">
      <c r="A4" s="35" t="s">
        <v>29</v>
      </c>
      <c r="B4" s="32"/>
      <c r="C4" s="32" t="s">
        <v>30</v>
      </c>
      <c r="D4" s="32" t="s">
        <v>31</v>
      </c>
      <c r="E4" s="208" t="s">
        <v>32</v>
      </c>
      <c r="F4" s="209"/>
      <c r="H4" s="3" t="s">
        <v>31</v>
      </c>
      <c r="I4" s="2"/>
    </row>
    <row r="5" spans="1:10" ht="22.5" customHeight="1">
      <c r="A5" s="36"/>
      <c r="B5" s="31" t="s">
        <v>33</v>
      </c>
      <c r="C5" s="76">
        <v>5000</v>
      </c>
      <c r="D5" s="37">
        <f>+H5+I5</f>
        <v>31</v>
      </c>
      <c r="E5" s="33" t="s">
        <v>34</v>
      </c>
      <c r="F5" s="34"/>
      <c r="H5" s="38">
        <v>31</v>
      </c>
      <c r="I5" s="2"/>
      <c r="J5">
        <v>32</v>
      </c>
    </row>
    <row r="6" spans="1:9" ht="22.5" customHeight="1" thickBot="1">
      <c r="A6" s="39">
        <f>+C5*D5+C6</f>
        <v>175000</v>
      </c>
      <c r="B6" s="40" t="s">
        <v>35</v>
      </c>
      <c r="C6" s="77">
        <v>20000</v>
      </c>
      <c r="D6" s="41"/>
      <c r="E6" s="4"/>
      <c r="F6" s="42"/>
      <c r="H6" s="43"/>
      <c r="I6" s="44"/>
    </row>
    <row r="7" spans="1:10" ht="22.5" customHeight="1">
      <c r="A7" s="45"/>
      <c r="B7" s="31" t="s">
        <v>36</v>
      </c>
      <c r="C7" s="76">
        <v>5000</v>
      </c>
      <c r="D7" s="37">
        <v>20</v>
      </c>
      <c r="E7" s="33" t="s">
        <v>37</v>
      </c>
      <c r="F7" s="34"/>
      <c r="H7" s="46">
        <v>20</v>
      </c>
      <c r="I7" s="47"/>
      <c r="J7">
        <v>21</v>
      </c>
    </row>
    <row r="8" spans="1:9" ht="22.5" customHeight="1" thickBot="1">
      <c r="A8" s="39">
        <f>+C7*D7+C8</f>
        <v>120000</v>
      </c>
      <c r="B8" s="40" t="s">
        <v>35</v>
      </c>
      <c r="C8" s="77">
        <v>20000</v>
      </c>
      <c r="D8" s="41"/>
      <c r="E8" s="4"/>
      <c r="F8" s="42"/>
      <c r="H8" s="46"/>
      <c r="I8" s="47"/>
    </row>
    <row r="9" spans="1:10" ht="22.5" customHeight="1">
      <c r="A9" s="45"/>
      <c r="B9" s="31" t="s">
        <v>36</v>
      </c>
      <c r="C9" s="76">
        <v>5000</v>
      </c>
      <c r="D9" s="37">
        <f>+H9+I9</f>
        <v>15</v>
      </c>
      <c r="E9" s="33" t="s">
        <v>38</v>
      </c>
      <c r="F9" s="34"/>
      <c r="H9" s="38">
        <v>15</v>
      </c>
      <c r="I9" s="2"/>
      <c r="J9">
        <v>15</v>
      </c>
    </row>
    <row r="10" spans="1:9" ht="22.5" customHeight="1" thickBot="1">
      <c r="A10" s="39">
        <f>+C9*D9+C10</f>
        <v>95000</v>
      </c>
      <c r="B10" s="40" t="s">
        <v>35</v>
      </c>
      <c r="C10" s="77">
        <v>20000</v>
      </c>
      <c r="D10" s="41"/>
      <c r="E10" s="4"/>
      <c r="F10" s="42"/>
      <c r="H10" s="43"/>
      <c r="I10" s="44"/>
    </row>
    <row r="11" spans="1:10" ht="22.5" customHeight="1">
      <c r="A11" s="45"/>
      <c r="B11" s="31" t="s">
        <v>84</v>
      </c>
      <c r="C11" s="76">
        <v>5000</v>
      </c>
      <c r="D11" s="37">
        <f>+H11+I11</f>
        <v>27</v>
      </c>
      <c r="E11" s="33" t="s">
        <v>85</v>
      </c>
      <c r="F11" s="34"/>
      <c r="H11" s="46">
        <v>27</v>
      </c>
      <c r="I11" s="47"/>
      <c r="J11">
        <v>28</v>
      </c>
    </row>
    <row r="12" spans="1:9" ht="22.5" customHeight="1" thickBot="1">
      <c r="A12" s="39">
        <f>+C11*D11+C12</f>
        <v>155000</v>
      </c>
      <c r="B12" s="40" t="s">
        <v>35</v>
      </c>
      <c r="C12" s="77">
        <v>20000</v>
      </c>
      <c r="D12" s="41"/>
      <c r="E12" s="4"/>
      <c r="F12" s="42"/>
      <c r="H12" s="46"/>
      <c r="I12" s="47"/>
    </row>
    <row r="13" spans="1:10" ht="22.5" customHeight="1">
      <c r="A13" s="45"/>
      <c r="B13" s="31" t="s">
        <v>39</v>
      </c>
      <c r="C13" s="76">
        <v>5000</v>
      </c>
      <c r="D13" s="37">
        <f>+H13+I13</f>
        <v>24</v>
      </c>
      <c r="E13" s="33" t="s">
        <v>40</v>
      </c>
      <c r="F13" s="34"/>
      <c r="H13" s="38">
        <v>24</v>
      </c>
      <c r="I13" s="2"/>
      <c r="J13">
        <v>19</v>
      </c>
    </row>
    <row r="14" spans="1:9" ht="22.5" customHeight="1" thickBot="1">
      <c r="A14" s="39">
        <f>+C13*D13+C14</f>
        <v>140000</v>
      </c>
      <c r="B14" s="40" t="s">
        <v>35</v>
      </c>
      <c r="C14" s="77">
        <v>20000</v>
      </c>
      <c r="D14" s="41"/>
      <c r="E14" s="4"/>
      <c r="F14" s="42"/>
      <c r="H14" s="43"/>
      <c r="I14" s="44"/>
    </row>
    <row r="15" spans="1:10" ht="22.5" customHeight="1">
      <c r="A15" s="45"/>
      <c r="B15" s="31" t="s">
        <v>39</v>
      </c>
      <c r="C15" s="76">
        <v>5000</v>
      </c>
      <c r="D15" s="37">
        <f>+H15+I15</f>
        <v>34</v>
      </c>
      <c r="E15" s="33" t="s">
        <v>41</v>
      </c>
      <c r="F15" s="34"/>
      <c r="H15" s="38">
        <v>34</v>
      </c>
      <c r="I15" s="2"/>
      <c r="J15">
        <v>33</v>
      </c>
    </row>
    <row r="16" spans="1:9" ht="22.5" customHeight="1" thickBot="1">
      <c r="A16" s="39">
        <f>+C15*D15+C16</f>
        <v>190000</v>
      </c>
      <c r="B16" s="40" t="s">
        <v>35</v>
      </c>
      <c r="C16" s="77">
        <v>20000</v>
      </c>
      <c r="D16" s="41"/>
      <c r="E16" s="4"/>
      <c r="F16" s="42"/>
      <c r="H16" s="43"/>
      <c r="I16" s="44"/>
    </row>
    <row r="17" spans="1:10" ht="22.5" customHeight="1">
      <c r="A17" s="45"/>
      <c r="B17" s="31" t="s">
        <v>39</v>
      </c>
      <c r="C17" s="76">
        <v>5000</v>
      </c>
      <c r="D17" s="37">
        <f>+H17+I17</f>
        <v>12</v>
      </c>
      <c r="E17" s="33" t="s">
        <v>42</v>
      </c>
      <c r="F17" s="34"/>
      <c r="H17" s="38">
        <v>12</v>
      </c>
      <c r="I17" s="2"/>
      <c r="J17">
        <v>12</v>
      </c>
    </row>
    <row r="18" spans="1:9" ht="22.5" customHeight="1" thickBot="1">
      <c r="A18" s="39">
        <f>+C17*D17+C18</f>
        <v>80000</v>
      </c>
      <c r="B18" s="40" t="s">
        <v>35</v>
      </c>
      <c r="C18" s="77">
        <v>20000</v>
      </c>
      <c r="D18" s="41"/>
      <c r="E18" s="4"/>
      <c r="F18" s="42"/>
      <c r="H18" s="43"/>
      <c r="I18" s="44"/>
    </row>
    <row r="19" spans="1:10" ht="22.5" customHeight="1">
      <c r="A19" s="45"/>
      <c r="B19" s="31" t="s">
        <v>39</v>
      </c>
      <c r="C19" s="76">
        <v>5000</v>
      </c>
      <c r="D19" s="37">
        <f>+H19+I19</f>
        <v>10</v>
      </c>
      <c r="E19" s="33" t="s">
        <v>86</v>
      </c>
      <c r="F19" s="34"/>
      <c r="H19" s="38">
        <v>10</v>
      </c>
      <c r="I19" s="2"/>
      <c r="J19">
        <v>10</v>
      </c>
    </row>
    <row r="20" spans="1:9" ht="22.5" customHeight="1" thickBot="1">
      <c r="A20" s="39">
        <f>+C19*D19+C20</f>
        <v>70000</v>
      </c>
      <c r="B20" s="40" t="s">
        <v>35</v>
      </c>
      <c r="C20" s="77">
        <v>20000</v>
      </c>
      <c r="D20" s="41"/>
      <c r="E20" s="4"/>
      <c r="F20" s="42"/>
      <c r="H20" s="43"/>
      <c r="I20" s="44"/>
    </row>
    <row r="21" spans="1:10" ht="22.5" customHeight="1">
      <c r="A21" s="45"/>
      <c r="B21" s="31" t="s">
        <v>39</v>
      </c>
      <c r="C21" s="76">
        <v>5000</v>
      </c>
      <c r="D21" s="37">
        <f>+H21+I21</f>
        <v>13</v>
      </c>
      <c r="E21" s="33" t="s">
        <v>87</v>
      </c>
      <c r="F21" s="34"/>
      <c r="H21" s="38">
        <v>13</v>
      </c>
      <c r="I21" s="2"/>
      <c r="J21">
        <v>13</v>
      </c>
    </row>
    <row r="22" spans="1:9" ht="22.5" customHeight="1" thickBot="1">
      <c r="A22" s="39">
        <f>+C21*D21+C22</f>
        <v>85000</v>
      </c>
      <c r="B22" s="40" t="s">
        <v>35</v>
      </c>
      <c r="C22" s="77">
        <v>20000</v>
      </c>
      <c r="D22" s="41"/>
      <c r="E22" s="4"/>
      <c r="F22" s="42"/>
      <c r="H22" s="43"/>
      <c r="I22" s="44"/>
    </row>
    <row r="23" spans="1:10" ht="22.5" customHeight="1">
      <c r="A23" s="45"/>
      <c r="B23" s="31" t="s">
        <v>39</v>
      </c>
      <c r="C23" s="76">
        <v>5000</v>
      </c>
      <c r="D23" s="37">
        <f>+H23+I23</f>
        <v>15</v>
      </c>
      <c r="E23" s="33" t="s">
        <v>88</v>
      </c>
      <c r="F23" s="34"/>
      <c r="H23" s="38">
        <v>15</v>
      </c>
      <c r="I23" s="2"/>
      <c r="J23">
        <v>15</v>
      </c>
    </row>
    <row r="24" spans="1:9" ht="22.5" customHeight="1" thickBot="1">
      <c r="A24" s="39">
        <f>+C23*D23+C24</f>
        <v>95000</v>
      </c>
      <c r="B24" s="40" t="s">
        <v>35</v>
      </c>
      <c r="C24" s="77">
        <v>20000</v>
      </c>
      <c r="D24" s="41"/>
      <c r="E24" s="4"/>
      <c r="F24" s="42"/>
      <c r="H24" s="43"/>
      <c r="I24" s="44"/>
    </row>
    <row r="25" spans="1:10" ht="22.5" customHeight="1">
      <c r="A25" s="45"/>
      <c r="B25" s="31" t="s">
        <v>39</v>
      </c>
      <c r="C25" s="76">
        <v>5000</v>
      </c>
      <c r="D25" s="37">
        <v>12</v>
      </c>
      <c r="E25" s="33" t="s">
        <v>89</v>
      </c>
      <c r="F25" s="34"/>
      <c r="H25" s="46">
        <v>12</v>
      </c>
      <c r="I25" s="47"/>
      <c r="J25">
        <v>16</v>
      </c>
    </row>
    <row r="26" spans="1:9" ht="22.5" customHeight="1" thickBot="1">
      <c r="A26" s="48">
        <f>+C25*D25+C26</f>
        <v>80000</v>
      </c>
      <c r="B26" s="3" t="s">
        <v>35</v>
      </c>
      <c r="C26" s="77">
        <v>20000</v>
      </c>
      <c r="D26" s="46"/>
      <c r="E26" s="1"/>
      <c r="F26" s="49"/>
      <c r="H26" s="43"/>
      <c r="I26" s="44"/>
    </row>
    <row r="27" spans="1:9" ht="22.5" customHeight="1" hidden="1">
      <c r="A27" s="45"/>
      <c r="B27" s="68"/>
      <c r="C27" s="69"/>
      <c r="D27" s="37"/>
      <c r="E27" s="33" t="s">
        <v>27</v>
      </c>
      <c r="F27" s="34"/>
      <c r="H27" s="67"/>
      <c r="I27" s="1"/>
    </row>
    <row r="28" spans="1:9" ht="22.5" customHeight="1" hidden="1">
      <c r="A28" s="39">
        <f>+C28*D28</f>
        <v>220000</v>
      </c>
      <c r="B28" s="70" t="s">
        <v>90</v>
      </c>
      <c r="C28" s="71">
        <v>20000</v>
      </c>
      <c r="D28" s="41">
        <v>11</v>
      </c>
      <c r="E28" s="4"/>
      <c r="F28" s="42"/>
      <c r="H28" s="67"/>
      <c r="I28" s="1"/>
    </row>
    <row r="29" spans="1:10" ht="22.5" customHeight="1">
      <c r="A29" s="50"/>
      <c r="B29" s="51" t="s">
        <v>43</v>
      </c>
      <c r="C29" s="52">
        <v>5000</v>
      </c>
      <c r="D29" s="53">
        <f>+SUM(D5:D26)</f>
        <v>213</v>
      </c>
      <c r="E29" s="33"/>
      <c r="F29" s="34"/>
      <c r="J29">
        <f>SUM(J5:J26)</f>
        <v>214</v>
      </c>
    </row>
    <row r="30" spans="1:6" ht="22.5" customHeight="1">
      <c r="A30" s="54"/>
      <c r="B30" s="55" t="s">
        <v>44</v>
      </c>
      <c r="C30" s="56">
        <f>+C29*D29</f>
        <v>1065000</v>
      </c>
      <c r="D30" s="57"/>
      <c r="E30" s="1"/>
      <c r="F30" s="49"/>
    </row>
    <row r="31" spans="1:6" ht="22.5" customHeight="1">
      <c r="A31" s="54"/>
      <c r="B31" s="55" t="s">
        <v>45</v>
      </c>
      <c r="C31" s="58">
        <f>11*C26</f>
        <v>220000</v>
      </c>
      <c r="D31" s="55"/>
      <c r="E31" s="1"/>
      <c r="F31" s="49"/>
    </row>
    <row r="32" spans="1:6" ht="22.5" customHeight="1" thickBot="1">
      <c r="A32" s="59"/>
      <c r="B32" s="60" t="s">
        <v>46</v>
      </c>
      <c r="C32" s="210">
        <f>+C30+C31</f>
        <v>1285000</v>
      </c>
      <c r="D32" s="211"/>
      <c r="E32" s="4"/>
      <c r="F32" s="42"/>
    </row>
    <row r="33" ht="18.75">
      <c r="A33" s="61">
        <f>+SUM(A6:A26)</f>
        <v>1285000</v>
      </c>
    </row>
  </sheetData>
  <sheetProtection/>
  <mergeCells count="4">
    <mergeCell ref="A1:F1"/>
    <mergeCell ref="A3:F3"/>
    <mergeCell ref="E4:F4"/>
    <mergeCell ref="C32:D32"/>
  </mergeCells>
  <printOptions/>
  <pageMargins left="1.45" right="0.787" top="0.984" bottom="0.984" header="0.512" footer="0.51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9"/>
  <sheetViews>
    <sheetView showZeros="0" tabSelected="1" zoomScalePageLayoutView="0" workbookViewId="0" topLeftCell="A1">
      <selection activeCell="D23" sqref="D23"/>
    </sheetView>
  </sheetViews>
  <sheetFormatPr defaultColWidth="9.00390625" defaultRowHeight="21" customHeight="1"/>
  <cols>
    <col min="1" max="1" width="2.875" style="103" customWidth="1"/>
    <col min="2" max="2" width="16.00390625" style="103" customWidth="1"/>
    <col min="3" max="5" width="13.625" style="103" customWidth="1"/>
    <col min="6" max="6" width="27.25390625" style="103" customWidth="1"/>
    <col min="7" max="16384" width="9.00390625" style="103" customWidth="1"/>
  </cols>
  <sheetData>
    <row r="1" spans="1:6" ht="21" customHeight="1">
      <c r="A1" s="108" t="s">
        <v>137</v>
      </c>
      <c r="B1" s="108"/>
      <c r="C1" s="108"/>
      <c r="D1" s="108"/>
      <c r="E1" s="108"/>
      <c r="F1" s="108"/>
    </row>
    <row r="2" spans="1:6" ht="32.25" customHeight="1">
      <c r="A2" s="108"/>
      <c r="B2" s="247" t="s">
        <v>138</v>
      </c>
      <c r="C2" s="247"/>
      <c r="D2" s="247"/>
      <c r="E2" s="247"/>
      <c r="F2" s="247"/>
    </row>
    <row r="3" spans="1:6" ht="14.25" customHeight="1">
      <c r="A3" s="108"/>
      <c r="B3" s="108"/>
      <c r="C3" s="108"/>
      <c r="D3" s="108"/>
      <c r="E3" s="108"/>
      <c r="F3" s="108"/>
    </row>
    <row r="4" spans="1:6" ht="21" customHeight="1" thickBot="1">
      <c r="A4" s="248" t="s">
        <v>122</v>
      </c>
      <c r="B4" s="248"/>
      <c r="C4" s="108"/>
      <c r="D4" s="108"/>
      <c r="E4" s="109"/>
      <c r="F4" s="110" t="s">
        <v>123</v>
      </c>
    </row>
    <row r="5" spans="1:6" ht="21" customHeight="1" thickBot="1">
      <c r="A5" s="245" t="s">
        <v>124</v>
      </c>
      <c r="B5" s="246"/>
      <c r="C5" s="111" t="s">
        <v>125</v>
      </c>
      <c r="D5" s="111" t="s">
        <v>144</v>
      </c>
      <c r="E5" s="251" t="s">
        <v>143</v>
      </c>
      <c r="F5" s="233"/>
    </row>
    <row r="6" spans="1:6" ht="22.5" customHeight="1">
      <c r="A6" s="249" t="s">
        <v>134</v>
      </c>
      <c r="B6" s="250"/>
      <c r="C6" s="113">
        <f>SUM(C7:C9)</f>
        <v>0</v>
      </c>
      <c r="D6" s="114"/>
      <c r="E6" s="115"/>
      <c r="F6" s="116"/>
    </row>
    <row r="7" spans="1:6" ht="22.5" customHeight="1">
      <c r="A7" s="112"/>
      <c r="B7" s="117"/>
      <c r="C7" s="118"/>
      <c r="D7" s="119"/>
      <c r="E7" s="120"/>
      <c r="F7" s="121"/>
    </row>
    <row r="8" spans="1:6" ht="22.5" customHeight="1">
      <c r="A8" s="122"/>
      <c r="B8" s="123"/>
      <c r="C8" s="124"/>
      <c r="D8" s="125"/>
      <c r="E8" s="126"/>
      <c r="F8" s="127"/>
    </row>
    <row r="9" spans="1:6" ht="22.5" customHeight="1">
      <c r="A9" s="128"/>
      <c r="B9" s="129"/>
      <c r="C9" s="130"/>
      <c r="D9" s="131"/>
      <c r="E9" s="132"/>
      <c r="F9" s="133"/>
    </row>
    <row r="10" spans="1:6" ht="22.5" customHeight="1">
      <c r="A10" s="243" t="s">
        <v>135</v>
      </c>
      <c r="B10" s="244"/>
      <c r="C10" s="134">
        <f>SUM(C11:C13)</f>
        <v>0</v>
      </c>
      <c r="D10" s="135"/>
      <c r="E10" s="136"/>
      <c r="F10" s="137"/>
    </row>
    <row r="11" spans="1:6" ht="22.5" customHeight="1">
      <c r="A11" s="138"/>
      <c r="B11" s="117"/>
      <c r="C11" s="118"/>
      <c r="D11" s="139"/>
      <c r="E11" s="120"/>
      <c r="F11" s="140"/>
    </row>
    <row r="12" spans="1:6" ht="22.5" customHeight="1">
      <c r="A12" s="138"/>
      <c r="B12" s="141"/>
      <c r="C12" s="124"/>
      <c r="D12" s="125"/>
      <c r="E12" s="126"/>
      <c r="F12" s="127"/>
    </row>
    <row r="13" spans="1:6" ht="22.5" customHeight="1">
      <c r="A13" s="142"/>
      <c r="B13" s="141"/>
      <c r="C13" s="130"/>
      <c r="D13" s="131"/>
      <c r="E13" s="132"/>
      <c r="F13" s="133"/>
    </row>
    <row r="14" spans="1:6" ht="22.5" customHeight="1" thickBot="1">
      <c r="A14" s="143" t="s">
        <v>136</v>
      </c>
      <c r="B14" s="144"/>
      <c r="C14" s="145"/>
      <c r="D14" s="135"/>
      <c r="E14" s="136"/>
      <c r="F14" s="146"/>
    </row>
    <row r="15" spans="1:6" ht="24" customHeight="1" thickBot="1">
      <c r="A15" s="240" t="s">
        <v>127</v>
      </c>
      <c r="B15" s="241"/>
      <c r="C15" s="147">
        <f>C6+C10+C14</f>
        <v>0</v>
      </c>
      <c r="D15" s="148"/>
      <c r="E15" s="149"/>
      <c r="F15" s="150"/>
    </row>
    <row r="16" spans="1:6" ht="27" customHeight="1">
      <c r="A16" s="108"/>
      <c r="B16" s="108"/>
      <c r="C16" s="108"/>
      <c r="D16" s="108"/>
      <c r="E16" s="108"/>
      <c r="F16" s="108"/>
    </row>
    <row r="17" spans="1:6" ht="21" customHeight="1" thickBot="1">
      <c r="A17" s="242" t="s">
        <v>128</v>
      </c>
      <c r="B17" s="242"/>
      <c r="C17" s="108"/>
      <c r="D17" s="108"/>
      <c r="E17" s="108"/>
      <c r="F17" s="110" t="s">
        <v>123</v>
      </c>
    </row>
    <row r="18" spans="1:6" ht="21" customHeight="1" thickBot="1">
      <c r="A18" s="240" t="s">
        <v>124</v>
      </c>
      <c r="B18" s="241"/>
      <c r="C18" s="111" t="s">
        <v>125</v>
      </c>
      <c r="D18" s="111" t="s">
        <v>144</v>
      </c>
      <c r="E18" s="232" t="s">
        <v>126</v>
      </c>
      <c r="F18" s="233"/>
    </row>
    <row r="19" spans="1:6" ht="19.5" customHeight="1">
      <c r="A19" s="256" t="s">
        <v>139</v>
      </c>
      <c r="B19" s="257"/>
      <c r="C19" s="151">
        <f>SUM(C20:C25)</f>
        <v>0</v>
      </c>
      <c r="D19" s="151">
        <f>SUM(D20:D25)</f>
        <v>0</v>
      </c>
      <c r="E19" s="234">
        <f>SUM(E20:E25)</f>
        <v>0</v>
      </c>
      <c r="F19" s="235"/>
    </row>
    <row r="20" spans="1:6" ht="19.5" customHeight="1">
      <c r="A20" s="138"/>
      <c r="B20" s="152"/>
      <c r="C20" s="153"/>
      <c r="D20" s="153"/>
      <c r="E20" s="236"/>
      <c r="F20" s="237"/>
    </row>
    <row r="21" spans="1:6" ht="19.5" customHeight="1">
      <c r="A21" s="138"/>
      <c r="B21" s="154"/>
      <c r="C21" s="155"/>
      <c r="D21" s="155"/>
      <c r="E21" s="228"/>
      <c r="F21" s="229"/>
    </row>
    <row r="22" spans="1:6" ht="19.5" customHeight="1">
      <c r="A22" s="138"/>
      <c r="B22" s="154"/>
      <c r="C22" s="155"/>
      <c r="D22" s="155"/>
      <c r="E22" s="228"/>
      <c r="F22" s="229"/>
    </row>
    <row r="23" spans="1:6" ht="19.5" customHeight="1">
      <c r="A23" s="138"/>
      <c r="B23" s="125"/>
      <c r="C23" s="155"/>
      <c r="D23" s="155"/>
      <c r="E23" s="228"/>
      <c r="F23" s="229"/>
    </row>
    <row r="24" spans="1:6" ht="19.5" customHeight="1">
      <c r="A24" s="138"/>
      <c r="B24" s="156"/>
      <c r="C24" s="157"/>
      <c r="D24" s="157"/>
      <c r="E24" s="228"/>
      <c r="F24" s="229"/>
    </row>
    <row r="25" spans="1:6" ht="19.5" customHeight="1">
      <c r="A25" s="142"/>
      <c r="B25" s="131"/>
      <c r="C25" s="157"/>
      <c r="D25" s="158"/>
      <c r="E25" s="222"/>
      <c r="F25" s="223"/>
    </row>
    <row r="26" spans="1:6" ht="19.5" customHeight="1">
      <c r="A26" s="243" t="s">
        <v>140</v>
      </c>
      <c r="B26" s="244"/>
      <c r="C26" s="159">
        <f>C27+C28+C29+C30+C31+C32</f>
        <v>0</v>
      </c>
      <c r="D26" s="160">
        <f>SUM(D27:D32)</f>
        <v>0</v>
      </c>
      <c r="E26" s="224">
        <f>SUM(E27:E32)</f>
        <v>0</v>
      </c>
      <c r="F26" s="225"/>
    </row>
    <row r="27" spans="1:6" ht="19.5" customHeight="1">
      <c r="A27" s="161"/>
      <c r="B27" s="162"/>
      <c r="C27" s="163"/>
      <c r="D27" s="163"/>
      <c r="E27" s="230"/>
      <c r="F27" s="231"/>
    </row>
    <row r="28" spans="1:6" ht="19.5" customHeight="1">
      <c r="A28" s="161"/>
      <c r="B28" s="164"/>
      <c r="C28" s="155"/>
      <c r="D28" s="155"/>
      <c r="E28" s="220"/>
      <c r="F28" s="221"/>
    </row>
    <row r="29" spans="1:6" ht="19.5" customHeight="1">
      <c r="A29" s="161"/>
      <c r="B29" s="164"/>
      <c r="C29" s="155"/>
      <c r="D29" s="155"/>
      <c r="E29" s="220"/>
      <c r="F29" s="221"/>
    </row>
    <row r="30" spans="1:6" ht="19.5" customHeight="1">
      <c r="A30" s="165"/>
      <c r="B30" s="164"/>
      <c r="C30" s="155"/>
      <c r="D30" s="155"/>
      <c r="E30" s="220"/>
      <c r="F30" s="221"/>
    </row>
    <row r="31" spans="1:6" ht="19.5" customHeight="1">
      <c r="A31" s="165"/>
      <c r="B31" s="164"/>
      <c r="C31" s="155"/>
      <c r="D31" s="155"/>
      <c r="E31" s="220"/>
      <c r="F31" s="221"/>
    </row>
    <row r="32" spans="1:6" ht="19.5" customHeight="1">
      <c r="A32" s="166"/>
      <c r="B32" s="167"/>
      <c r="C32" s="157"/>
      <c r="D32" s="157"/>
      <c r="E32" s="222"/>
      <c r="F32" s="223"/>
    </row>
    <row r="33" spans="1:6" ht="19.5" customHeight="1">
      <c r="A33" s="161" t="s">
        <v>141</v>
      </c>
      <c r="B33" s="168"/>
      <c r="C33" s="159"/>
      <c r="D33" s="169"/>
      <c r="E33" s="226"/>
      <c r="F33" s="227"/>
    </row>
    <row r="34" spans="1:6" ht="19.5" customHeight="1" thickBot="1">
      <c r="A34" s="170" t="s">
        <v>142</v>
      </c>
      <c r="B34" s="171"/>
      <c r="C34" s="171"/>
      <c r="D34" s="160"/>
      <c r="E34" s="226"/>
      <c r="F34" s="227"/>
    </row>
    <row r="35" spans="1:6" ht="22.5" customHeight="1" thickBot="1">
      <c r="A35" s="245" t="s">
        <v>127</v>
      </c>
      <c r="B35" s="246"/>
      <c r="C35" s="172"/>
      <c r="D35" s="172"/>
      <c r="E35" s="218"/>
      <c r="F35" s="219"/>
    </row>
    <row r="36" spans="1:6" ht="23.25" customHeight="1">
      <c r="A36" s="105"/>
      <c r="B36" s="106"/>
      <c r="C36" s="106"/>
      <c r="D36" s="106"/>
      <c r="E36" s="106"/>
      <c r="F36" s="106"/>
    </row>
    <row r="37" spans="1:6" ht="23.25" customHeight="1">
      <c r="A37" s="238"/>
      <c r="B37" s="238"/>
      <c r="C37" s="238"/>
      <c r="D37" s="107"/>
      <c r="E37" s="238"/>
      <c r="F37" s="238"/>
    </row>
    <row r="38" spans="1:6" ht="22.5" customHeight="1">
      <c r="A38" s="105"/>
      <c r="B38" s="239"/>
      <c r="C38" s="239"/>
      <c r="D38" s="239"/>
      <c r="E38" s="239"/>
      <c r="F38" s="239"/>
    </row>
    <row r="39" spans="1:6" ht="22.5" customHeight="1">
      <c r="A39" s="105"/>
      <c r="B39" s="104"/>
      <c r="C39" s="104"/>
      <c r="D39" s="104"/>
      <c r="E39" s="104"/>
      <c r="F39" s="104"/>
    </row>
  </sheetData>
  <sheetProtection/>
  <mergeCells count="33">
    <mergeCell ref="B2:F2"/>
    <mergeCell ref="A4:B4"/>
    <mergeCell ref="A5:B5"/>
    <mergeCell ref="A6:B6"/>
    <mergeCell ref="A10:B10"/>
    <mergeCell ref="E5:F5"/>
    <mergeCell ref="E23:F23"/>
    <mergeCell ref="A37:C37"/>
    <mergeCell ref="E37:F37"/>
    <mergeCell ref="B38:F38"/>
    <mergeCell ref="A15:B15"/>
    <mergeCell ref="A17:B17"/>
    <mergeCell ref="A18:B18"/>
    <mergeCell ref="A19:B19"/>
    <mergeCell ref="A26:B26"/>
    <mergeCell ref="A35:B35"/>
    <mergeCell ref="E24:F24"/>
    <mergeCell ref="E25:F25"/>
    <mergeCell ref="E27:F27"/>
    <mergeCell ref="E28:F28"/>
    <mergeCell ref="E29:F29"/>
    <mergeCell ref="E18:F18"/>
    <mergeCell ref="E19:F19"/>
    <mergeCell ref="E20:F20"/>
    <mergeCell ref="E21:F21"/>
    <mergeCell ref="E22:F22"/>
    <mergeCell ref="E35:F35"/>
    <mergeCell ref="E31:F31"/>
    <mergeCell ref="E32:F32"/>
    <mergeCell ref="E26:F26"/>
    <mergeCell ref="E33:F33"/>
    <mergeCell ref="E34:F34"/>
    <mergeCell ref="E30:F30"/>
  </mergeCells>
  <printOptions/>
  <pageMargins left="0.787" right="0.787" top="0.47" bottom="0.43" header="0.39" footer="0.34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4"/>
  <sheetViews>
    <sheetView showZeros="0" zoomScalePageLayoutView="0" workbookViewId="0" topLeftCell="A1">
      <selection activeCell="G9" sqref="G9"/>
    </sheetView>
  </sheetViews>
  <sheetFormatPr defaultColWidth="9.00390625" defaultRowHeight="21" customHeight="1"/>
  <cols>
    <col min="1" max="1" width="2.875" style="103" customWidth="1"/>
    <col min="2" max="2" width="16.00390625" style="103" customWidth="1"/>
    <col min="3" max="5" width="13.625" style="103" customWidth="1"/>
    <col min="6" max="6" width="27.25390625" style="103" customWidth="1"/>
    <col min="7" max="16384" width="9.00390625" style="103" customWidth="1"/>
  </cols>
  <sheetData>
    <row r="1" spans="1:6" ht="22.5" customHeight="1">
      <c r="A1" s="105"/>
      <c r="B1" s="104"/>
      <c r="C1" s="104"/>
      <c r="D1" s="104"/>
      <c r="E1" s="104"/>
      <c r="F1" s="104"/>
    </row>
    <row r="2" spans="2:4" ht="21" customHeight="1">
      <c r="B2" s="178" t="s">
        <v>148</v>
      </c>
      <c r="C2" s="178"/>
      <c r="D2" s="178"/>
    </row>
    <row r="4" ht="21" customHeight="1">
      <c r="B4" s="103" t="s">
        <v>149</v>
      </c>
    </row>
    <row r="5" spans="2:7" ht="21" customHeight="1">
      <c r="B5" s="179" t="s">
        <v>124</v>
      </c>
      <c r="C5" s="180" t="s">
        <v>125</v>
      </c>
      <c r="D5" s="181" t="s">
        <v>145</v>
      </c>
      <c r="E5" s="182" t="s">
        <v>146</v>
      </c>
      <c r="F5" s="179" t="s">
        <v>126</v>
      </c>
      <c r="G5" s="105"/>
    </row>
    <row r="6" spans="2:6" ht="21" customHeight="1">
      <c r="B6" s="183" t="s">
        <v>150</v>
      </c>
      <c r="C6" s="184"/>
      <c r="D6" s="184"/>
      <c r="E6" s="185"/>
      <c r="F6" s="186"/>
    </row>
    <row r="7" spans="2:6" ht="21" customHeight="1">
      <c r="B7" s="183" t="s">
        <v>151</v>
      </c>
      <c r="C7" s="184"/>
      <c r="D7" s="184"/>
      <c r="E7" s="185"/>
      <c r="F7" s="186"/>
    </row>
    <row r="8" spans="2:6" ht="21" customHeight="1">
      <c r="B8" s="183" t="s">
        <v>147</v>
      </c>
      <c r="C8" s="184"/>
      <c r="D8" s="184"/>
      <c r="E8" s="185"/>
      <c r="F8" s="186"/>
    </row>
    <row r="9" spans="2:6" ht="21" customHeight="1">
      <c r="B9" s="173" t="s">
        <v>152</v>
      </c>
      <c r="C9" s="187"/>
      <c r="D9" s="187"/>
      <c r="E9" s="176"/>
      <c r="F9" s="174"/>
    </row>
    <row r="10" spans="2:6" ht="21" customHeight="1">
      <c r="B10" s="173" t="s">
        <v>153</v>
      </c>
      <c r="C10" s="187"/>
      <c r="D10" s="187"/>
      <c r="E10" s="176"/>
      <c r="F10" s="174"/>
    </row>
    <row r="11" spans="2:6" ht="21" customHeight="1">
      <c r="B11" s="188" t="s">
        <v>154</v>
      </c>
      <c r="C11" s="189"/>
      <c r="D11" s="189"/>
      <c r="E11" s="190"/>
      <c r="F11" s="175"/>
    </row>
    <row r="12" spans="2:6" ht="21" customHeight="1">
      <c r="B12" s="191" t="s">
        <v>113</v>
      </c>
      <c r="C12" s="192"/>
      <c r="D12" s="192"/>
      <c r="E12" s="177"/>
      <c r="F12" s="177"/>
    </row>
    <row r="13" spans="3:4" ht="21" customHeight="1">
      <c r="C13" s="193"/>
      <c r="D13" s="193"/>
    </row>
    <row r="14" spans="3:4" ht="21" customHeight="1">
      <c r="C14" s="193"/>
      <c r="D14" s="193"/>
    </row>
    <row r="15" ht="21" customHeight="1">
      <c r="B15" s="103" t="s">
        <v>149</v>
      </c>
    </row>
    <row r="16" spans="2:6" ht="21" customHeight="1">
      <c r="B16" s="179" t="s">
        <v>124</v>
      </c>
      <c r="C16" s="180" t="s">
        <v>125</v>
      </c>
      <c r="D16" s="181" t="s">
        <v>145</v>
      </c>
      <c r="E16" s="182" t="s">
        <v>146</v>
      </c>
      <c r="F16" s="179" t="s">
        <v>126</v>
      </c>
    </row>
    <row r="17" spans="2:6" ht="21" customHeight="1">
      <c r="B17" s="183" t="s">
        <v>150</v>
      </c>
      <c r="C17" s="184"/>
      <c r="D17" s="184"/>
      <c r="E17" s="185"/>
      <c r="F17" s="186"/>
    </row>
    <row r="18" spans="2:6" ht="21" customHeight="1">
      <c r="B18" s="183" t="s">
        <v>151</v>
      </c>
      <c r="C18" s="184"/>
      <c r="D18" s="184"/>
      <c r="E18" s="185"/>
      <c r="F18" s="186"/>
    </row>
    <row r="19" spans="2:6" ht="21" customHeight="1">
      <c r="B19" s="183" t="s">
        <v>147</v>
      </c>
      <c r="C19" s="184"/>
      <c r="D19" s="184"/>
      <c r="E19" s="185"/>
      <c r="F19" s="186"/>
    </row>
    <row r="20" spans="2:6" ht="21" customHeight="1">
      <c r="B20" s="173" t="s">
        <v>152</v>
      </c>
      <c r="C20" s="187"/>
      <c r="D20" s="187"/>
      <c r="E20" s="176"/>
      <c r="F20" s="174"/>
    </row>
    <row r="21" spans="2:6" ht="21" customHeight="1">
      <c r="B21" s="173" t="s">
        <v>153</v>
      </c>
      <c r="C21" s="187"/>
      <c r="D21" s="187"/>
      <c r="E21" s="176"/>
      <c r="F21" s="174"/>
    </row>
    <row r="22" spans="2:6" ht="21" customHeight="1">
      <c r="B22" s="188" t="s">
        <v>154</v>
      </c>
      <c r="C22" s="189"/>
      <c r="D22" s="189"/>
      <c r="E22" s="190"/>
      <c r="F22" s="175"/>
    </row>
    <row r="23" spans="2:6" ht="21" customHeight="1">
      <c r="B23" s="191" t="s">
        <v>113</v>
      </c>
      <c r="C23" s="192"/>
      <c r="D23" s="192"/>
      <c r="E23" s="177"/>
      <c r="F23" s="177"/>
    </row>
    <row r="24" spans="3:4" ht="21" customHeight="1">
      <c r="C24" s="193"/>
      <c r="D24" s="193"/>
    </row>
    <row r="25" spans="3:4" ht="21" customHeight="1">
      <c r="C25" s="193"/>
      <c r="D25" s="193"/>
    </row>
    <row r="26" ht="21" customHeight="1">
      <c r="B26" s="103" t="s">
        <v>149</v>
      </c>
    </row>
    <row r="27" spans="2:6" ht="21" customHeight="1">
      <c r="B27" s="179" t="s">
        <v>124</v>
      </c>
      <c r="C27" s="180" t="s">
        <v>125</v>
      </c>
      <c r="D27" s="181" t="s">
        <v>145</v>
      </c>
      <c r="E27" s="182" t="s">
        <v>146</v>
      </c>
      <c r="F27" s="179" t="s">
        <v>126</v>
      </c>
    </row>
    <row r="28" spans="2:6" ht="21" customHeight="1">
      <c r="B28" s="183" t="s">
        <v>150</v>
      </c>
      <c r="C28" s="184"/>
      <c r="D28" s="184"/>
      <c r="E28" s="185"/>
      <c r="F28" s="186"/>
    </row>
    <row r="29" spans="2:6" ht="21" customHeight="1">
      <c r="B29" s="183" t="s">
        <v>151</v>
      </c>
      <c r="C29" s="184"/>
      <c r="D29" s="184"/>
      <c r="E29" s="185"/>
      <c r="F29" s="186"/>
    </row>
    <row r="30" spans="2:6" ht="21" customHeight="1">
      <c r="B30" s="183" t="s">
        <v>147</v>
      </c>
      <c r="C30" s="184"/>
      <c r="D30" s="184"/>
      <c r="E30" s="185"/>
      <c r="F30" s="186"/>
    </row>
    <row r="31" spans="2:6" ht="21" customHeight="1">
      <c r="B31" s="173" t="s">
        <v>152</v>
      </c>
      <c r="C31" s="187"/>
      <c r="D31" s="187"/>
      <c r="E31" s="176"/>
      <c r="F31" s="174"/>
    </row>
    <row r="32" spans="2:6" ht="21" customHeight="1">
      <c r="B32" s="173" t="s">
        <v>153</v>
      </c>
      <c r="C32" s="187"/>
      <c r="D32" s="187"/>
      <c r="E32" s="176"/>
      <c r="F32" s="174"/>
    </row>
    <row r="33" spans="2:6" ht="21" customHeight="1">
      <c r="B33" s="188" t="s">
        <v>154</v>
      </c>
      <c r="C33" s="189"/>
      <c r="D33" s="189"/>
      <c r="E33" s="190"/>
      <c r="F33" s="175"/>
    </row>
    <row r="34" spans="2:6" ht="21" customHeight="1">
      <c r="B34" s="191" t="s">
        <v>113</v>
      </c>
      <c r="C34" s="192"/>
      <c r="D34" s="192"/>
      <c r="E34" s="177"/>
      <c r="F34" s="177"/>
    </row>
  </sheetData>
  <sheetProtection/>
  <printOptions/>
  <pageMargins left="0.787" right="0.787" top="0.47" bottom="0.43" header="0.39" footer="0.3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4">
      <selection activeCell="D12" sqref="D12"/>
    </sheetView>
  </sheetViews>
  <sheetFormatPr defaultColWidth="9.00390625" defaultRowHeight="13.5"/>
  <cols>
    <col min="1" max="1" width="15.00390625" style="0" customWidth="1"/>
    <col min="3" max="3" width="15.625" style="0" customWidth="1"/>
    <col min="4" max="4" width="10.375" style="0" customWidth="1"/>
    <col min="5" max="5" width="11.125" style="0" customWidth="1"/>
    <col min="6" max="6" width="16.875" style="0" customWidth="1"/>
    <col min="7" max="7" width="17.625" style="74" customWidth="1"/>
  </cols>
  <sheetData>
    <row r="1" spans="1:6" ht="28.5">
      <c r="A1" s="204"/>
      <c r="B1" s="204"/>
      <c r="C1" s="204"/>
      <c r="D1" s="204"/>
      <c r="E1" s="204"/>
      <c r="F1" s="204"/>
    </row>
    <row r="2" ht="14.25" thickBot="1"/>
    <row r="3" spans="1:6" ht="38.25" customHeight="1" thickBot="1">
      <c r="A3" s="205" t="s">
        <v>132</v>
      </c>
      <c r="B3" s="206"/>
      <c r="C3" s="206"/>
      <c r="D3" s="206"/>
      <c r="E3" s="206"/>
      <c r="F3" s="207"/>
    </row>
    <row r="4" spans="1:9" ht="19.5" customHeight="1" thickBot="1">
      <c r="A4" s="35" t="s">
        <v>29</v>
      </c>
      <c r="B4" s="32"/>
      <c r="C4" s="32" t="s">
        <v>30</v>
      </c>
      <c r="D4" s="32" t="s">
        <v>31</v>
      </c>
      <c r="E4" s="208" t="s">
        <v>32</v>
      </c>
      <c r="F4" s="209"/>
      <c r="H4" s="3" t="s">
        <v>31</v>
      </c>
      <c r="I4" s="2"/>
    </row>
    <row r="5" spans="1:10" ht="22.5" customHeight="1">
      <c r="A5" s="36"/>
      <c r="B5" s="31" t="s">
        <v>33</v>
      </c>
      <c r="C5" s="76">
        <v>5000</v>
      </c>
      <c r="D5" s="37">
        <v>31</v>
      </c>
      <c r="E5" s="33" t="s">
        <v>34</v>
      </c>
      <c r="F5" s="34"/>
      <c r="G5" s="74">
        <f>+D5*C5</f>
        <v>155000</v>
      </c>
      <c r="H5" s="38">
        <v>31</v>
      </c>
      <c r="I5" s="2"/>
      <c r="J5">
        <v>32</v>
      </c>
    </row>
    <row r="6" spans="1:9" ht="22.5" customHeight="1" thickBot="1">
      <c r="A6" s="39">
        <f>+C5*D5+C6</f>
        <v>155000</v>
      </c>
      <c r="B6" s="40" t="s">
        <v>35</v>
      </c>
      <c r="C6" s="77"/>
      <c r="D6" s="41"/>
      <c r="E6" s="4"/>
      <c r="F6" s="42"/>
      <c r="H6" s="43"/>
      <c r="I6" s="44"/>
    </row>
    <row r="7" spans="1:10" ht="22.5" customHeight="1">
      <c r="A7" s="45"/>
      <c r="B7" s="31" t="s">
        <v>36</v>
      </c>
      <c r="C7" s="76">
        <v>5000</v>
      </c>
      <c r="D7" s="37">
        <v>17</v>
      </c>
      <c r="E7" s="33" t="s">
        <v>37</v>
      </c>
      <c r="F7" s="34"/>
      <c r="G7" s="74">
        <f aca="true" t="shared" si="0" ref="G7:G29">+D7*C7</f>
        <v>85000</v>
      </c>
      <c r="H7" s="46">
        <v>17</v>
      </c>
      <c r="I7" s="47"/>
      <c r="J7">
        <v>21</v>
      </c>
    </row>
    <row r="8" spans="1:9" ht="22.5" customHeight="1" thickBot="1">
      <c r="A8" s="39">
        <f>+C7*D7+C8</f>
        <v>85000</v>
      </c>
      <c r="B8" s="40" t="s">
        <v>35</v>
      </c>
      <c r="C8" s="77"/>
      <c r="D8" s="41"/>
      <c r="E8" s="4"/>
      <c r="F8" s="42"/>
      <c r="H8" s="46"/>
      <c r="I8" s="47"/>
    </row>
    <row r="9" spans="1:10" ht="22.5" customHeight="1">
      <c r="A9" s="45"/>
      <c r="B9" s="31" t="s">
        <v>36</v>
      </c>
      <c r="C9" s="76">
        <v>5000</v>
      </c>
      <c r="D9" s="37">
        <f>+H9+I9</f>
        <v>15</v>
      </c>
      <c r="E9" s="33" t="s">
        <v>38</v>
      </c>
      <c r="F9" s="34"/>
      <c r="G9" s="74">
        <f t="shared" si="0"/>
        <v>75000</v>
      </c>
      <c r="H9" s="38">
        <v>15</v>
      </c>
      <c r="I9" s="2"/>
      <c r="J9">
        <v>15</v>
      </c>
    </row>
    <row r="10" spans="1:9" ht="22.5" customHeight="1" thickBot="1">
      <c r="A10" s="39">
        <f>+C9*D9+C10</f>
        <v>75000</v>
      </c>
      <c r="B10" s="40" t="s">
        <v>35</v>
      </c>
      <c r="C10" s="77"/>
      <c r="D10" s="41"/>
      <c r="E10" s="4"/>
      <c r="F10" s="42"/>
      <c r="H10" s="43"/>
      <c r="I10" s="44"/>
    </row>
    <row r="11" spans="1:10" ht="22.5" customHeight="1">
      <c r="A11" s="45"/>
      <c r="B11" s="31" t="s">
        <v>36</v>
      </c>
      <c r="C11" s="76">
        <v>5000</v>
      </c>
      <c r="D11" s="37">
        <f>+H11+I11</f>
        <v>27</v>
      </c>
      <c r="E11" s="33" t="s">
        <v>85</v>
      </c>
      <c r="F11" s="34"/>
      <c r="G11" s="74">
        <f t="shared" si="0"/>
        <v>135000</v>
      </c>
      <c r="H11" s="46">
        <v>27</v>
      </c>
      <c r="I11" s="47"/>
      <c r="J11">
        <v>28</v>
      </c>
    </row>
    <row r="12" spans="1:9" ht="22.5" customHeight="1" thickBot="1">
      <c r="A12" s="39">
        <f>+C11*D11+C12</f>
        <v>135000</v>
      </c>
      <c r="B12" s="40" t="s">
        <v>35</v>
      </c>
      <c r="C12" s="77"/>
      <c r="D12" s="41"/>
      <c r="E12" s="4"/>
      <c r="F12" s="42"/>
      <c r="H12" s="46"/>
      <c r="I12" s="47"/>
    </row>
    <row r="13" spans="1:10" ht="22.5" customHeight="1">
      <c r="A13" s="45"/>
      <c r="B13" s="31" t="s">
        <v>36</v>
      </c>
      <c r="C13" s="76">
        <v>5000</v>
      </c>
      <c r="D13" s="37">
        <f>+H13+I13</f>
        <v>24</v>
      </c>
      <c r="E13" s="33" t="s">
        <v>40</v>
      </c>
      <c r="F13" s="34"/>
      <c r="G13" s="74">
        <f t="shared" si="0"/>
        <v>120000</v>
      </c>
      <c r="H13" s="38">
        <v>24</v>
      </c>
      <c r="I13" s="2"/>
      <c r="J13">
        <v>19</v>
      </c>
    </row>
    <row r="14" spans="1:9" ht="22.5" customHeight="1" thickBot="1">
      <c r="A14" s="39">
        <f>+C13*D13+C14</f>
        <v>120000</v>
      </c>
      <c r="B14" s="40" t="s">
        <v>35</v>
      </c>
      <c r="C14" s="77"/>
      <c r="D14" s="41"/>
      <c r="E14" s="4"/>
      <c r="F14" s="42"/>
      <c r="H14" s="43"/>
      <c r="I14" s="44"/>
    </row>
    <row r="15" spans="1:10" ht="22.5" customHeight="1">
      <c r="A15" s="45"/>
      <c r="B15" s="31" t="s">
        <v>36</v>
      </c>
      <c r="C15" s="76">
        <v>5000</v>
      </c>
      <c r="D15" s="37">
        <f>+H15+I15</f>
        <v>35</v>
      </c>
      <c r="E15" s="33" t="s">
        <v>41</v>
      </c>
      <c r="F15" s="34"/>
      <c r="G15" s="74">
        <f t="shared" si="0"/>
        <v>175000</v>
      </c>
      <c r="H15" s="38">
        <v>35</v>
      </c>
      <c r="I15" s="2"/>
      <c r="J15">
        <v>33</v>
      </c>
    </row>
    <row r="16" spans="1:9" ht="22.5" customHeight="1" thickBot="1">
      <c r="A16" s="39">
        <f>+C15*D15+C16</f>
        <v>175000</v>
      </c>
      <c r="B16" s="40" t="s">
        <v>35</v>
      </c>
      <c r="C16" s="77"/>
      <c r="D16" s="41"/>
      <c r="E16" s="4"/>
      <c r="F16" s="42"/>
      <c r="H16" s="43"/>
      <c r="I16" s="44"/>
    </row>
    <row r="17" spans="1:10" ht="22.5" customHeight="1">
      <c r="A17" s="45"/>
      <c r="B17" s="31" t="s">
        <v>36</v>
      </c>
      <c r="C17" s="76">
        <v>5000</v>
      </c>
      <c r="D17" s="37">
        <v>12</v>
      </c>
      <c r="E17" s="33" t="s">
        <v>42</v>
      </c>
      <c r="F17" s="34"/>
      <c r="G17" s="74">
        <f t="shared" si="0"/>
        <v>60000</v>
      </c>
      <c r="H17" s="38">
        <v>12</v>
      </c>
      <c r="I17" s="2"/>
      <c r="J17">
        <v>12</v>
      </c>
    </row>
    <row r="18" spans="1:9" ht="22.5" customHeight="1" thickBot="1">
      <c r="A18" s="39">
        <f>+C17*D17+C18</f>
        <v>60000</v>
      </c>
      <c r="B18" s="40" t="s">
        <v>35</v>
      </c>
      <c r="C18" s="77"/>
      <c r="D18" s="41"/>
      <c r="E18" s="4"/>
      <c r="F18" s="42"/>
      <c r="H18" s="43"/>
      <c r="I18" s="44"/>
    </row>
    <row r="19" spans="1:10" ht="22.5" customHeight="1">
      <c r="A19" s="45"/>
      <c r="B19" s="31" t="s">
        <v>36</v>
      </c>
      <c r="C19" s="76">
        <v>5000</v>
      </c>
      <c r="D19" s="37">
        <v>9</v>
      </c>
      <c r="E19" s="33" t="s">
        <v>86</v>
      </c>
      <c r="F19" s="34"/>
      <c r="G19" s="74">
        <f t="shared" si="0"/>
        <v>45000</v>
      </c>
      <c r="H19" s="38">
        <v>9</v>
      </c>
      <c r="I19" s="2"/>
      <c r="J19">
        <v>10</v>
      </c>
    </row>
    <row r="20" spans="1:9" ht="22.5" customHeight="1" thickBot="1">
      <c r="A20" s="39">
        <f>+C19*D19+C20</f>
        <v>45000</v>
      </c>
      <c r="B20" s="40" t="s">
        <v>35</v>
      </c>
      <c r="C20" s="77"/>
      <c r="D20" s="41"/>
      <c r="E20" s="4"/>
      <c r="F20" s="42"/>
      <c r="H20" s="43"/>
      <c r="I20" s="44"/>
    </row>
    <row r="21" spans="1:10" ht="22.5" customHeight="1">
      <c r="A21" s="45"/>
      <c r="B21" s="31" t="s">
        <v>36</v>
      </c>
      <c r="C21" s="76">
        <v>5000</v>
      </c>
      <c r="D21" s="37">
        <f>+H21+I21</f>
        <v>16</v>
      </c>
      <c r="E21" s="33" t="s">
        <v>87</v>
      </c>
      <c r="F21" s="34"/>
      <c r="G21" s="74">
        <f t="shared" si="0"/>
        <v>80000</v>
      </c>
      <c r="H21" s="38">
        <v>16</v>
      </c>
      <c r="I21" s="2"/>
      <c r="J21">
        <v>13</v>
      </c>
    </row>
    <row r="22" spans="1:9" ht="22.5" customHeight="1" thickBot="1">
      <c r="A22" s="39">
        <f>+C21*D21+C22</f>
        <v>80000</v>
      </c>
      <c r="B22" s="40" t="s">
        <v>35</v>
      </c>
      <c r="C22" s="77"/>
      <c r="D22" s="41"/>
      <c r="E22" s="4"/>
      <c r="F22" s="42"/>
      <c r="H22" s="43"/>
      <c r="I22" s="44"/>
    </row>
    <row r="23" spans="1:10" ht="22.5" customHeight="1">
      <c r="A23" s="45"/>
      <c r="B23" s="31" t="s">
        <v>36</v>
      </c>
      <c r="C23" s="76">
        <v>5000</v>
      </c>
      <c r="D23" s="37">
        <f>+H23+I23</f>
        <v>15</v>
      </c>
      <c r="E23" s="33" t="s">
        <v>88</v>
      </c>
      <c r="F23" s="34"/>
      <c r="G23" s="74">
        <f t="shared" si="0"/>
        <v>75000</v>
      </c>
      <c r="H23" s="38">
        <v>15</v>
      </c>
      <c r="I23" s="2"/>
      <c r="J23">
        <v>15</v>
      </c>
    </row>
    <row r="24" spans="1:9" ht="22.5" customHeight="1" thickBot="1">
      <c r="A24" s="39">
        <f>+C23*D23+C24</f>
        <v>75000</v>
      </c>
      <c r="B24" s="40" t="s">
        <v>35</v>
      </c>
      <c r="C24" s="77"/>
      <c r="D24" s="41"/>
      <c r="E24" s="4"/>
      <c r="F24" s="42"/>
      <c r="H24" s="43"/>
      <c r="I24" s="44"/>
    </row>
    <row r="25" spans="1:10" ht="22.5" customHeight="1">
      <c r="A25" s="45"/>
      <c r="B25" s="68" t="s">
        <v>36</v>
      </c>
      <c r="C25" s="91">
        <v>5000</v>
      </c>
      <c r="D25" s="37">
        <v>12</v>
      </c>
      <c r="E25" s="33" t="s">
        <v>89</v>
      </c>
      <c r="F25" s="34"/>
      <c r="G25" s="74">
        <f t="shared" si="0"/>
        <v>60000</v>
      </c>
      <c r="H25" s="46">
        <v>12</v>
      </c>
      <c r="I25" s="47"/>
      <c r="J25">
        <v>16</v>
      </c>
    </row>
    <row r="26" spans="1:9" ht="22.5" customHeight="1" thickBot="1">
      <c r="A26" s="39">
        <f>+C25*D25+C26</f>
        <v>60000</v>
      </c>
      <c r="B26" s="70" t="s">
        <v>35</v>
      </c>
      <c r="C26" s="88"/>
      <c r="D26" s="41"/>
      <c r="E26" s="4"/>
      <c r="F26" s="42"/>
      <c r="H26" s="43"/>
      <c r="I26" s="44"/>
    </row>
    <row r="27" spans="1:9" ht="22.5" customHeight="1" hidden="1">
      <c r="A27" s="45"/>
      <c r="B27" s="68"/>
      <c r="C27" s="69"/>
      <c r="D27" s="37"/>
      <c r="E27" s="33" t="s">
        <v>27</v>
      </c>
      <c r="F27" s="34"/>
      <c r="G27" s="74">
        <f t="shared" si="0"/>
        <v>0</v>
      </c>
      <c r="H27" s="67"/>
      <c r="I27" s="1"/>
    </row>
    <row r="28" spans="1:9" ht="22.5" customHeight="1" hidden="1">
      <c r="A28" s="39">
        <f>+C28*D28</f>
        <v>220000</v>
      </c>
      <c r="B28" s="70" t="s">
        <v>90</v>
      </c>
      <c r="C28" s="71">
        <v>20000</v>
      </c>
      <c r="D28" s="41">
        <v>11</v>
      </c>
      <c r="E28" s="4"/>
      <c r="F28" s="42"/>
      <c r="G28" s="74">
        <f t="shared" si="0"/>
        <v>220000</v>
      </c>
      <c r="H28" s="67"/>
      <c r="I28" s="1"/>
    </row>
    <row r="29" spans="1:10" ht="22.5" customHeight="1" hidden="1">
      <c r="A29" s="50"/>
      <c r="B29" s="51" t="s">
        <v>43</v>
      </c>
      <c r="C29" s="52">
        <v>5000</v>
      </c>
      <c r="D29" s="53">
        <f>+SUM(D5:D26)</f>
        <v>213</v>
      </c>
      <c r="E29" s="33"/>
      <c r="F29" s="34"/>
      <c r="G29" s="74">
        <f t="shared" si="0"/>
        <v>1065000</v>
      </c>
      <c r="J29">
        <f>SUM(J5:J26)</f>
        <v>214</v>
      </c>
    </row>
    <row r="30" spans="1:8" ht="22.5" customHeight="1">
      <c r="A30" s="54"/>
      <c r="B30" s="89" t="s">
        <v>117</v>
      </c>
      <c r="C30" s="56">
        <f>+C29*D29</f>
        <v>1065000</v>
      </c>
      <c r="D30" s="90">
        <f>SUM(D5:D25)</f>
        <v>213</v>
      </c>
      <c r="E30" s="1"/>
      <c r="F30" s="49"/>
      <c r="G30" s="74">
        <f>SUM(G5:G26)</f>
        <v>1065000</v>
      </c>
      <c r="H30">
        <f>SUM(H5:H26)</f>
        <v>213</v>
      </c>
    </row>
    <row r="31" spans="1:6" ht="22.5" customHeight="1">
      <c r="A31" s="54"/>
      <c r="B31" s="55" t="s">
        <v>45</v>
      </c>
      <c r="C31" s="58">
        <f>11*C26</f>
        <v>0</v>
      </c>
      <c r="D31" s="92">
        <v>11</v>
      </c>
      <c r="E31" s="1"/>
      <c r="F31" s="49"/>
    </row>
    <row r="32" spans="1:6" ht="22.5" customHeight="1" thickBot="1">
      <c r="A32" s="59"/>
      <c r="B32" s="60" t="s">
        <v>46</v>
      </c>
      <c r="C32" s="210">
        <f>+C30+C31</f>
        <v>1065000</v>
      </c>
      <c r="D32" s="211"/>
      <c r="E32" s="4"/>
      <c r="F32" s="42"/>
    </row>
    <row r="33" ht="18.75">
      <c r="A33" s="61">
        <f>+SUM(A6:A26)</f>
        <v>1065000</v>
      </c>
    </row>
  </sheetData>
  <sheetProtection/>
  <mergeCells count="4">
    <mergeCell ref="A1:F1"/>
    <mergeCell ref="A3:F3"/>
    <mergeCell ref="E4:F4"/>
    <mergeCell ref="C32:D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7">
      <selection activeCell="A2" sqref="A2:F2"/>
    </sheetView>
  </sheetViews>
  <sheetFormatPr defaultColWidth="9.00390625" defaultRowHeight="13.5"/>
  <cols>
    <col min="1" max="6" width="12.625" style="0" customWidth="1"/>
    <col min="7" max="7" width="5.75390625" style="0" customWidth="1"/>
    <col min="8" max="8" width="9.50390625" style="0" customWidth="1"/>
    <col min="9" max="9" width="10.375" style="98" customWidth="1"/>
    <col min="10" max="11" width="11.00390625" style="0" customWidth="1"/>
    <col min="12" max="12" width="4.375" style="0" customWidth="1"/>
    <col min="13" max="14" width="12.125" style="0" customWidth="1"/>
    <col min="15" max="16" width="9.25390625" style="0" bestFit="1" customWidth="1"/>
  </cols>
  <sheetData>
    <row r="1" spans="1:6" ht="20.25" customHeight="1">
      <c r="A1" s="252" t="s">
        <v>129</v>
      </c>
      <c r="B1" s="252"/>
      <c r="C1" s="252"/>
      <c r="D1" s="252"/>
      <c r="E1" s="252"/>
      <c r="F1" s="252"/>
    </row>
    <row r="2" spans="1:7" ht="31.5" customHeight="1" thickBot="1">
      <c r="A2" s="194" t="s">
        <v>130</v>
      </c>
      <c r="B2" s="194"/>
      <c r="C2" s="194"/>
      <c r="D2" s="194"/>
      <c r="E2" s="194"/>
      <c r="F2" s="194"/>
      <c r="G2" s="72"/>
    </row>
    <row r="3" spans="1:7" ht="22.5" customHeight="1">
      <c r="A3" s="195" t="s">
        <v>1</v>
      </c>
      <c r="B3" s="196" t="s">
        <v>6</v>
      </c>
      <c r="C3" s="196"/>
      <c r="D3" s="196"/>
      <c r="E3" s="197"/>
      <c r="F3" s="14"/>
      <c r="G3" s="96"/>
    </row>
    <row r="4" spans="1:7" ht="22.5" customHeight="1">
      <c r="A4" s="195"/>
      <c r="B4" s="6" t="s">
        <v>2</v>
      </c>
      <c r="C4" s="6" t="s">
        <v>3</v>
      </c>
      <c r="D4" s="6" t="s">
        <v>4</v>
      </c>
      <c r="E4" s="10" t="s">
        <v>5</v>
      </c>
      <c r="F4" s="5" t="s">
        <v>8</v>
      </c>
      <c r="G4" s="96"/>
    </row>
    <row r="5" spans="1:16" ht="22.5" customHeight="1">
      <c r="A5" s="7" t="s">
        <v>9</v>
      </c>
      <c r="B5" s="8">
        <v>80000</v>
      </c>
      <c r="C5" s="8">
        <v>1755</v>
      </c>
      <c r="D5" s="8">
        <f>+C5*100</f>
        <v>175500</v>
      </c>
      <c r="E5" s="11">
        <f>+B5+D5</f>
        <v>255500</v>
      </c>
      <c r="F5" s="12">
        <f>+E5</f>
        <v>255500</v>
      </c>
      <c r="G5" s="97"/>
      <c r="H5" s="8">
        <v>1768</v>
      </c>
      <c r="I5" s="99"/>
      <c r="J5" s="25">
        <f>+F21</f>
        <v>137750</v>
      </c>
      <c r="K5" s="25">
        <f>+F5+J5</f>
        <v>393250</v>
      </c>
      <c r="M5" s="74">
        <f>+ROUNDDOWN(F5/2,-2)</f>
        <v>127700</v>
      </c>
      <c r="N5" s="25">
        <f>+F5-M5</f>
        <v>127800</v>
      </c>
      <c r="P5" s="74">
        <f>+M5+M21</f>
        <v>196500</v>
      </c>
    </row>
    <row r="6" spans="1:16" ht="22.5" customHeight="1">
      <c r="A6" s="7" t="s">
        <v>10</v>
      </c>
      <c r="B6" s="8">
        <v>80000</v>
      </c>
      <c r="C6" s="8">
        <v>1225</v>
      </c>
      <c r="D6" s="8">
        <f aca="true" t="shared" si="0" ref="D6:D15">+C6*100</f>
        <v>122500</v>
      </c>
      <c r="E6" s="11">
        <f aca="true" t="shared" si="1" ref="E6:E15">+B6+D6</f>
        <v>202500</v>
      </c>
      <c r="F6" s="12">
        <f aca="true" t="shared" si="2" ref="F6:F15">+E6</f>
        <v>202500</v>
      </c>
      <c r="G6" s="97"/>
      <c r="H6" s="8">
        <v>1219</v>
      </c>
      <c r="I6" s="99"/>
      <c r="J6" s="25">
        <f aca="true" t="shared" si="3" ref="J6:J16">+F22</f>
        <v>111250</v>
      </c>
      <c r="K6" s="25">
        <f aca="true" t="shared" si="4" ref="K6:K15">+F6+J6</f>
        <v>313750</v>
      </c>
      <c r="M6" s="74">
        <f aca="true" t="shared" si="5" ref="M6:M15">+ROUNDDOWN(F6/2,-2)</f>
        <v>101200</v>
      </c>
      <c r="N6" s="25">
        <f aca="true" t="shared" si="6" ref="N6:N15">+F6-M6</f>
        <v>101300</v>
      </c>
      <c r="P6" s="74">
        <f>+M6+M22</f>
        <v>156800</v>
      </c>
    </row>
    <row r="7" spans="1:16" ht="22.5" customHeight="1">
      <c r="A7" s="7" t="s">
        <v>11</v>
      </c>
      <c r="B7" s="8">
        <v>80000</v>
      </c>
      <c r="C7" s="8">
        <f>+H7</f>
        <v>598</v>
      </c>
      <c r="D7" s="8">
        <f t="shared" si="0"/>
        <v>59800</v>
      </c>
      <c r="E7" s="11">
        <f t="shared" si="1"/>
        <v>139800</v>
      </c>
      <c r="F7" s="12">
        <f t="shared" si="2"/>
        <v>139800</v>
      </c>
      <c r="G7" s="97"/>
      <c r="H7" s="8">
        <v>598</v>
      </c>
      <c r="I7" s="99"/>
      <c r="J7" s="25">
        <f t="shared" si="3"/>
        <v>79900</v>
      </c>
      <c r="K7" s="25">
        <f t="shared" si="4"/>
        <v>219700</v>
      </c>
      <c r="M7" s="74">
        <f t="shared" si="5"/>
        <v>69900</v>
      </c>
      <c r="N7" s="25">
        <f t="shared" si="6"/>
        <v>69900</v>
      </c>
      <c r="P7" s="74">
        <f>+M7+M23</f>
        <v>109800</v>
      </c>
    </row>
    <row r="8" spans="1:16" ht="22.5" customHeight="1">
      <c r="A8" s="7" t="s">
        <v>12</v>
      </c>
      <c r="B8" s="8">
        <v>80000</v>
      </c>
      <c r="C8" s="8">
        <v>971</v>
      </c>
      <c r="D8" s="8">
        <f t="shared" si="0"/>
        <v>97100</v>
      </c>
      <c r="E8" s="11">
        <f t="shared" si="1"/>
        <v>177100</v>
      </c>
      <c r="F8" s="12">
        <f t="shared" si="2"/>
        <v>177100</v>
      </c>
      <c r="G8" s="97"/>
      <c r="H8" s="8">
        <v>978</v>
      </c>
      <c r="I8" s="99"/>
      <c r="J8" s="25">
        <f t="shared" si="3"/>
        <v>98550</v>
      </c>
      <c r="K8" s="25">
        <f t="shared" si="4"/>
        <v>275650</v>
      </c>
      <c r="M8" s="74">
        <f t="shared" si="5"/>
        <v>88500</v>
      </c>
      <c r="N8" s="25">
        <f t="shared" si="6"/>
        <v>88600</v>
      </c>
      <c r="P8" s="74">
        <f aca="true" t="shared" si="7" ref="P8:P15">+M8+M24</f>
        <v>137700</v>
      </c>
    </row>
    <row r="9" spans="1:16" ht="22.5" customHeight="1">
      <c r="A9" s="7" t="s">
        <v>13</v>
      </c>
      <c r="B9" s="8">
        <v>80000</v>
      </c>
      <c r="C9" s="8">
        <v>1154</v>
      </c>
      <c r="D9" s="8">
        <f t="shared" si="0"/>
        <v>115400</v>
      </c>
      <c r="E9" s="11">
        <f t="shared" si="1"/>
        <v>195400</v>
      </c>
      <c r="F9" s="12">
        <f t="shared" si="2"/>
        <v>195400</v>
      </c>
      <c r="G9" s="97"/>
      <c r="H9" s="8">
        <v>1139</v>
      </c>
      <c r="I9" s="99"/>
      <c r="J9" s="25">
        <f t="shared" si="3"/>
        <v>107700</v>
      </c>
      <c r="K9" s="25">
        <f t="shared" si="4"/>
        <v>303100</v>
      </c>
      <c r="M9" s="74">
        <f t="shared" si="5"/>
        <v>97700</v>
      </c>
      <c r="N9" s="25">
        <f t="shared" si="6"/>
        <v>97700</v>
      </c>
      <c r="P9" s="74">
        <f t="shared" si="7"/>
        <v>151500</v>
      </c>
    </row>
    <row r="10" spans="1:16" ht="22.5" customHeight="1">
      <c r="A10" s="7" t="s">
        <v>14</v>
      </c>
      <c r="B10" s="8">
        <v>80000</v>
      </c>
      <c r="C10" s="8">
        <v>1583</v>
      </c>
      <c r="D10" s="8">
        <f t="shared" si="0"/>
        <v>158300</v>
      </c>
      <c r="E10" s="11">
        <f t="shared" si="1"/>
        <v>238300</v>
      </c>
      <c r="F10" s="12">
        <f t="shared" si="2"/>
        <v>238300</v>
      </c>
      <c r="G10" s="97"/>
      <c r="H10" s="8">
        <v>1579</v>
      </c>
      <c r="I10" s="99"/>
      <c r="J10" s="25">
        <f t="shared" si="3"/>
        <v>129150</v>
      </c>
      <c r="K10" s="25">
        <f t="shared" si="4"/>
        <v>367450</v>
      </c>
      <c r="M10" s="74">
        <f t="shared" si="5"/>
        <v>119100</v>
      </c>
      <c r="N10" s="25">
        <f t="shared" si="6"/>
        <v>119200</v>
      </c>
      <c r="P10" s="74">
        <f t="shared" si="7"/>
        <v>183600</v>
      </c>
    </row>
    <row r="11" spans="1:16" ht="22.5" customHeight="1">
      <c r="A11" s="7" t="s">
        <v>15</v>
      </c>
      <c r="B11" s="8">
        <v>80000</v>
      </c>
      <c r="C11" s="8">
        <v>940</v>
      </c>
      <c r="D11" s="8">
        <f t="shared" si="0"/>
        <v>94000</v>
      </c>
      <c r="E11" s="11">
        <f t="shared" si="1"/>
        <v>174000</v>
      </c>
      <c r="F11" s="12">
        <f t="shared" si="2"/>
        <v>174000</v>
      </c>
      <c r="G11" s="97"/>
      <c r="H11" s="8">
        <v>917</v>
      </c>
      <c r="I11" s="99"/>
      <c r="J11" s="25">
        <f t="shared" si="3"/>
        <v>97000</v>
      </c>
      <c r="K11" s="25">
        <f t="shared" si="4"/>
        <v>271000</v>
      </c>
      <c r="M11" s="74">
        <f t="shared" si="5"/>
        <v>87000</v>
      </c>
      <c r="N11" s="25">
        <f t="shared" si="6"/>
        <v>87000</v>
      </c>
      <c r="P11" s="74">
        <f t="shared" si="7"/>
        <v>135500</v>
      </c>
    </row>
    <row r="12" spans="1:16" ht="22.5" customHeight="1">
      <c r="A12" s="7" t="s">
        <v>16</v>
      </c>
      <c r="B12" s="8">
        <v>80000</v>
      </c>
      <c r="C12" s="8">
        <f>125+99+34</f>
        <v>258</v>
      </c>
      <c r="D12" s="8">
        <f t="shared" si="0"/>
        <v>25800</v>
      </c>
      <c r="E12" s="11">
        <f t="shared" si="1"/>
        <v>105800</v>
      </c>
      <c r="F12" s="12">
        <f t="shared" si="2"/>
        <v>105800</v>
      </c>
      <c r="G12" s="97"/>
      <c r="H12" s="8">
        <v>251</v>
      </c>
      <c r="I12" s="99"/>
      <c r="J12" s="25">
        <f t="shared" si="3"/>
        <v>62900</v>
      </c>
      <c r="K12" s="25">
        <f t="shared" si="4"/>
        <v>168700</v>
      </c>
      <c r="M12" s="74">
        <f t="shared" si="5"/>
        <v>52900</v>
      </c>
      <c r="N12" s="25">
        <f t="shared" si="6"/>
        <v>52900</v>
      </c>
      <c r="P12" s="74">
        <f t="shared" si="7"/>
        <v>84300</v>
      </c>
    </row>
    <row r="13" spans="1:16" ht="22.5" customHeight="1">
      <c r="A13" s="7" t="s">
        <v>17</v>
      </c>
      <c r="B13" s="8">
        <v>80000</v>
      </c>
      <c r="C13" s="8">
        <f>1061-C12</f>
        <v>803</v>
      </c>
      <c r="D13" s="8">
        <f t="shared" si="0"/>
        <v>80300</v>
      </c>
      <c r="E13" s="11">
        <f t="shared" si="1"/>
        <v>160300</v>
      </c>
      <c r="F13" s="12">
        <f t="shared" si="2"/>
        <v>160300</v>
      </c>
      <c r="G13" s="97"/>
      <c r="H13" s="8">
        <f>1047-251</f>
        <v>796</v>
      </c>
      <c r="I13" s="99"/>
      <c r="J13" s="25">
        <f t="shared" si="3"/>
        <v>90150</v>
      </c>
      <c r="K13" s="25">
        <f t="shared" si="4"/>
        <v>250450</v>
      </c>
      <c r="M13" s="74">
        <f t="shared" si="5"/>
        <v>80100</v>
      </c>
      <c r="N13" s="25">
        <f t="shared" si="6"/>
        <v>80200</v>
      </c>
      <c r="P13" s="74">
        <f t="shared" si="7"/>
        <v>125100</v>
      </c>
    </row>
    <row r="14" spans="1:16" ht="22.5" customHeight="1">
      <c r="A14" s="7" t="s">
        <v>18</v>
      </c>
      <c r="B14" s="8">
        <v>80000</v>
      </c>
      <c r="C14" s="8">
        <v>559</v>
      </c>
      <c r="D14" s="8">
        <f t="shared" si="0"/>
        <v>55900</v>
      </c>
      <c r="E14" s="11">
        <f t="shared" si="1"/>
        <v>135900</v>
      </c>
      <c r="F14" s="12">
        <f t="shared" si="2"/>
        <v>135900</v>
      </c>
      <c r="G14" s="97"/>
      <c r="H14" s="8">
        <v>559</v>
      </c>
      <c r="I14" s="99"/>
      <c r="J14" s="25">
        <f t="shared" si="3"/>
        <v>77950</v>
      </c>
      <c r="K14" s="25">
        <f t="shared" si="4"/>
        <v>213850</v>
      </c>
      <c r="M14" s="74">
        <f t="shared" si="5"/>
        <v>67900</v>
      </c>
      <c r="N14" s="25">
        <f t="shared" si="6"/>
        <v>68000</v>
      </c>
      <c r="P14" s="74">
        <f t="shared" si="7"/>
        <v>106800</v>
      </c>
    </row>
    <row r="15" spans="1:16" ht="22.5" customHeight="1">
      <c r="A15" s="7" t="s">
        <v>19</v>
      </c>
      <c r="B15" s="8">
        <v>80000</v>
      </c>
      <c r="C15" s="8">
        <v>332</v>
      </c>
      <c r="D15" s="8">
        <f t="shared" si="0"/>
        <v>33200</v>
      </c>
      <c r="E15" s="11">
        <f t="shared" si="1"/>
        <v>113200</v>
      </c>
      <c r="F15" s="12">
        <f t="shared" si="2"/>
        <v>113200</v>
      </c>
      <c r="G15" s="97"/>
      <c r="H15" s="8">
        <v>332</v>
      </c>
      <c r="I15" s="99"/>
      <c r="J15" s="25">
        <f t="shared" si="3"/>
        <v>66600</v>
      </c>
      <c r="K15" s="25">
        <f t="shared" si="4"/>
        <v>179800</v>
      </c>
      <c r="M15" s="74">
        <f t="shared" si="5"/>
        <v>56600</v>
      </c>
      <c r="N15" s="25">
        <f t="shared" si="6"/>
        <v>56600</v>
      </c>
      <c r="P15" s="74">
        <f t="shared" si="7"/>
        <v>89900</v>
      </c>
    </row>
    <row r="16" spans="1:16" ht="22.5" customHeight="1" thickBot="1">
      <c r="A16" s="9"/>
      <c r="B16" s="8">
        <f>+SUM(B5:B15)</f>
        <v>880000</v>
      </c>
      <c r="C16" s="8">
        <f>SUM(C5:C15)</f>
        <v>10178</v>
      </c>
      <c r="D16" s="8">
        <f>+C16*100</f>
        <v>1017800</v>
      </c>
      <c r="E16" s="11">
        <f>+B16+D16</f>
        <v>1897800</v>
      </c>
      <c r="F16" s="13">
        <f>+SUM(F5:F15)</f>
        <v>1897800</v>
      </c>
      <c r="G16" s="97"/>
      <c r="H16" s="8">
        <f>SUM(H5:H15)</f>
        <v>10136</v>
      </c>
      <c r="I16" s="99"/>
      <c r="J16" s="25">
        <f t="shared" si="3"/>
        <v>1058900</v>
      </c>
      <c r="K16" s="25">
        <f>SUM(K5:K15)</f>
        <v>2956700</v>
      </c>
      <c r="M16" s="74">
        <f>SUM(M5:M15)</f>
        <v>948600</v>
      </c>
      <c r="N16" s="25">
        <f>SUM(N5:N15)</f>
        <v>949200</v>
      </c>
      <c r="O16" s="25">
        <f>+M16+N16</f>
        <v>1897800</v>
      </c>
      <c r="P16" s="74">
        <f>SUM(P5:P15)</f>
        <v>1477500</v>
      </c>
    </row>
    <row r="17" spans="3:4" ht="22.5" customHeight="1">
      <c r="C17" s="25"/>
      <c r="D17" s="25"/>
    </row>
    <row r="18" spans="1:7" ht="30" customHeight="1" thickBot="1">
      <c r="A18" s="194" t="s">
        <v>131</v>
      </c>
      <c r="B18" s="194"/>
      <c r="C18" s="194"/>
      <c r="D18" s="194"/>
      <c r="E18" s="194"/>
      <c r="F18" s="194"/>
      <c r="G18" s="72"/>
    </row>
    <row r="19" spans="1:7" ht="22.5" customHeight="1">
      <c r="A19" s="195" t="s">
        <v>1</v>
      </c>
      <c r="B19" s="196" t="s">
        <v>6</v>
      </c>
      <c r="C19" s="196"/>
      <c r="D19" s="196"/>
      <c r="E19" s="197"/>
      <c r="F19" s="14"/>
      <c r="G19" s="96"/>
    </row>
    <row r="20" spans="1:7" ht="22.5" customHeight="1">
      <c r="A20" s="195"/>
      <c r="B20" s="6" t="s">
        <v>2</v>
      </c>
      <c r="C20" s="6" t="s">
        <v>3</v>
      </c>
      <c r="D20" s="6" t="s">
        <v>4</v>
      </c>
      <c r="E20" s="10" t="s">
        <v>5</v>
      </c>
      <c r="F20" s="15" t="s">
        <v>8</v>
      </c>
      <c r="G20" s="96"/>
    </row>
    <row r="21" spans="1:14" ht="22.5" customHeight="1">
      <c r="A21" s="7" t="s">
        <v>9</v>
      </c>
      <c r="B21" s="8">
        <v>50000</v>
      </c>
      <c r="C21" s="8">
        <f>+C5</f>
        <v>1755</v>
      </c>
      <c r="D21" s="8">
        <f>+C21*50</f>
        <v>87750</v>
      </c>
      <c r="E21" s="11">
        <f>+B21+D21</f>
        <v>137750</v>
      </c>
      <c r="F21" s="12">
        <f>+E21</f>
        <v>137750</v>
      </c>
      <c r="G21" s="97"/>
      <c r="M21" s="74">
        <f>+ROUNDDOWN(F21/2,-2)</f>
        <v>68800</v>
      </c>
      <c r="N21" s="25">
        <f>+F21-M21</f>
        <v>68950</v>
      </c>
    </row>
    <row r="22" spans="1:14" ht="22.5" customHeight="1">
      <c r="A22" s="7" t="s">
        <v>10</v>
      </c>
      <c r="B22" s="8">
        <v>50000</v>
      </c>
      <c r="C22" s="8">
        <f aca="true" t="shared" si="8" ref="C22:C31">+C6</f>
        <v>1225</v>
      </c>
      <c r="D22" s="8">
        <f aca="true" t="shared" si="9" ref="D22:D31">+C22*50</f>
        <v>61250</v>
      </c>
      <c r="E22" s="11">
        <f aca="true" t="shared" si="10" ref="E22:E31">+B22+D22</f>
        <v>111250</v>
      </c>
      <c r="F22" s="12">
        <f aca="true" t="shared" si="11" ref="F22:F31">+E22</f>
        <v>111250</v>
      </c>
      <c r="G22" s="97"/>
      <c r="M22" s="74">
        <f aca="true" t="shared" si="12" ref="M22:M31">+ROUNDDOWN(F22/2,-2)</f>
        <v>55600</v>
      </c>
      <c r="N22" s="25">
        <f aca="true" t="shared" si="13" ref="N22:N31">+F22-M22</f>
        <v>55650</v>
      </c>
    </row>
    <row r="23" spans="1:14" ht="22.5" customHeight="1">
      <c r="A23" s="7" t="s">
        <v>11</v>
      </c>
      <c r="B23" s="8">
        <v>50000</v>
      </c>
      <c r="C23" s="8">
        <f t="shared" si="8"/>
        <v>598</v>
      </c>
      <c r="D23" s="8">
        <f t="shared" si="9"/>
        <v>29900</v>
      </c>
      <c r="E23" s="11">
        <f t="shared" si="10"/>
        <v>79900</v>
      </c>
      <c r="F23" s="12">
        <f t="shared" si="11"/>
        <v>79900</v>
      </c>
      <c r="G23" s="97"/>
      <c r="M23" s="74">
        <f t="shared" si="12"/>
        <v>39900</v>
      </c>
      <c r="N23" s="25">
        <f t="shared" si="13"/>
        <v>40000</v>
      </c>
    </row>
    <row r="24" spans="1:14" ht="22.5" customHeight="1">
      <c r="A24" s="7" t="s">
        <v>12</v>
      </c>
      <c r="B24" s="8">
        <v>50000</v>
      </c>
      <c r="C24" s="8">
        <f t="shared" si="8"/>
        <v>971</v>
      </c>
      <c r="D24" s="8">
        <f t="shared" si="9"/>
        <v>48550</v>
      </c>
      <c r="E24" s="11">
        <f t="shared" si="10"/>
        <v>98550</v>
      </c>
      <c r="F24" s="12">
        <f t="shared" si="11"/>
        <v>98550</v>
      </c>
      <c r="G24" s="97"/>
      <c r="M24" s="74">
        <f t="shared" si="12"/>
        <v>49200</v>
      </c>
      <c r="N24" s="25">
        <f t="shared" si="13"/>
        <v>49350</v>
      </c>
    </row>
    <row r="25" spans="1:14" ht="22.5" customHeight="1">
      <c r="A25" s="7" t="s">
        <v>13</v>
      </c>
      <c r="B25" s="8">
        <v>50000</v>
      </c>
      <c r="C25" s="8">
        <f t="shared" si="8"/>
        <v>1154</v>
      </c>
      <c r="D25" s="8">
        <f t="shared" si="9"/>
        <v>57700</v>
      </c>
      <c r="E25" s="11">
        <f t="shared" si="10"/>
        <v>107700</v>
      </c>
      <c r="F25" s="12">
        <f t="shared" si="11"/>
        <v>107700</v>
      </c>
      <c r="G25" s="97"/>
      <c r="M25" s="74">
        <f t="shared" si="12"/>
        <v>53800</v>
      </c>
      <c r="N25" s="25">
        <f t="shared" si="13"/>
        <v>53900</v>
      </c>
    </row>
    <row r="26" spans="1:14" ht="22.5" customHeight="1">
      <c r="A26" s="7" t="s">
        <v>14</v>
      </c>
      <c r="B26" s="8">
        <v>50000</v>
      </c>
      <c r="C26" s="8">
        <f t="shared" si="8"/>
        <v>1583</v>
      </c>
      <c r="D26" s="8">
        <f t="shared" si="9"/>
        <v>79150</v>
      </c>
      <c r="E26" s="11">
        <f t="shared" si="10"/>
        <v>129150</v>
      </c>
      <c r="F26" s="12">
        <f t="shared" si="11"/>
        <v>129150</v>
      </c>
      <c r="G26" s="97"/>
      <c r="H26" s="25"/>
      <c r="M26" s="74">
        <f t="shared" si="12"/>
        <v>64500</v>
      </c>
      <c r="N26" s="25">
        <f t="shared" si="13"/>
        <v>64650</v>
      </c>
    </row>
    <row r="27" spans="1:14" ht="22.5" customHeight="1">
      <c r="A27" s="7" t="s">
        <v>15</v>
      </c>
      <c r="B27" s="8">
        <v>50000</v>
      </c>
      <c r="C27" s="8">
        <f t="shared" si="8"/>
        <v>940</v>
      </c>
      <c r="D27" s="8">
        <f t="shared" si="9"/>
        <v>47000</v>
      </c>
      <c r="E27" s="11">
        <f t="shared" si="10"/>
        <v>97000</v>
      </c>
      <c r="F27" s="12">
        <f t="shared" si="11"/>
        <v>97000</v>
      </c>
      <c r="G27" s="97"/>
      <c r="M27" s="74">
        <f t="shared" si="12"/>
        <v>48500</v>
      </c>
      <c r="N27" s="25">
        <f t="shared" si="13"/>
        <v>48500</v>
      </c>
    </row>
    <row r="28" spans="1:14" ht="22.5" customHeight="1">
      <c r="A28" s="7" t="s">
        <v>16</v>
      </c>
      <c r="B28" s="8">
        <v>50000</v>
      </c>
      <c r="C28" s="8">
        <f t="shared" si="8"/>
        <v>258</v>
      </c>
      <c r="D28" s="8">
        <f t="shared" si="9"/>
        <v>12900</v>
      </c>
      <c r="E28" s="11">
        <f t="shared" si="10"/>
        <v>62900</v>
      </c>
      <c r="F28" s="12">
        <f t="shared" si="11"/>
        <v>62900</v>
      </c>
      <c r="G28" s="97"/>
      <c r="M28" s="74">
        <f t="shared" si="12"/>
        <v>31400</v>
      </c>
      <c r="N28" s="25">
        <f t="shared" si="13"/>
        <v>31500</v>
      </c>
    </row>
    <row r="29" spans="1:14" ht="22.5" customHeight="1">
      <c r="A29" s="7" t="s">
        <v>17</v>
      </c>
      <c r="B29" s="8">
        <v>50000</v>
      </c>
      <c r="C29" s="8">
        <f t="shared" si="8"/>
        <v>803</v>
      </c>
      <c r="D29" s="8">
        <f t="shared" si="9"/>
        <v>40150</v>
      </c>
      <c r="E29" s="11">
        <f t="shared" si="10"/>
        <v>90150</v>
      </c>
      <c r="F29" s="12">
        <f t="shared" si="11"/>
        <v>90150</v>
      </c>
      <c r="G29" s="97"/>
      <c r="M29" s="74">
        <f t="shared" si="12"/>
        <v>45000</v>
      </c>
      <c r="N29" s="25">
        <f t="shared" si="13"/>
        <v>45150</v>
      </c>
    </row>
    <row r="30" spans="1:14" ht="22.5" customHeight="1">
      <c r="A30" s="7" t="s">
        <v>18</v>
      </c>
      <c r="B30" s="8">
        <v>50000</v>
      </c>
      <c r="C30" s="8">
        <f t="shared" si="8"/>
        <v>559</v>
      </c>
      <c r="D30" s="8">
        <f t="shared" si="9"/>
        <v>27950</v>
      </c>
      <c r="E30" s="11">
        <f t="shared" si="10"/>
        <v>77950</v>
      </c>
      <c r="F30" s="12">
        <f t="shared" si="11"/>
        <v>77950</v>
      </c>
      <c r="G30" s="97"/>
      <c r="M30" s="74">
        <f t="shared" si="12"/>
        <v>38900</v>
      </c>
      <c r="N30" s="25">
        <f t="shared" si="13"/>
        <v>39050</v>
      </c>
    </row>
    <row r="31" spans="1:14" ht="22.5" customHeight="1">
      <c r="A31" s="7" t="s">
        <v>19</v>
      </c>
      <c r="B31" s="8">
        <v>50000</v>
      </c>
      <c r="C31" s="8">
        <f t="shared" si="8"/>
        <v>332</v>
      </c>
      <c r="D31" s="8">
        <f t="shared" si="9"/>
        <v>16600</v>
      </c>
      <c r="E31" s="11">
        <f t="shared" si="10"/>
        <v>66600</v>
      </c>
      <c r="F31" s="12">
        <f t="shared" si="11"/>
        <v>66600</v>
      </c>
      <c r="G31" s="97"/>
      <c r="M31" s="74">
        <f t="shared" si="12"/>
        <v>33300</v>
      </c>
      <c r="N31" s="25">
        <f t="shared" si="13"/>
        <v>33300</v>
      </c>
    </row>
    <row r="32" spans="1:15" ht="22.5" customHeight="1" thickBot="1">
      <c r="A32" s="9"/>
      <c r="B32" s="8">
        <f>+SUM(B21:B31)</f>
        <v>550000</v>
      </c>
      <c r="C32" s="8">
        <f>SUM(C21:C31)</f>
        <v>10178</v>
      </c>
      <c r="D32" s="8">
        <f>+C32*50</f>
        <v>508900</v>
      </c>
      <c r="E32" s="11">
        <f>+B32+D32</f>
        <v>1058900</v>
      </c>
      <c r="F32" s="13">
        <f>+SUM(F21:F31)</f>
        <v>1058900</v>
      </c>
      <c r="G32" s="97"/>
      <c r="H32" s="16"/>
      <c r="I32" s="100"/>
      <c r="M32" s="74">
        <f>SUM(M21:M31)</f>
        <v>528900</v>
      </c>
      <c r="N32" s="25">
        <f>SUM(N21:N31)</f>
        <v>530000</v>
      </c>
      <c r="O32" s="25">
        <f>+M32+N32</f>
        <v>1058900</v>
      </c>
    </row>
    <row r="33" ht="13.5">
      <c r="M33" s="74"/>
    </row>
    <row r="34" spans="3:15" ht="13.5">
      <c r="C34" s="25"/>
      <c r="D34" s="74"/>
      <c r="E34" s="25"/>
      <c r="F34" s="25"/>
      <c r="G34" s="25"/>
      <c r="J34">
        <v>1362500</v>
      </c>
      <c r="M34" s="74">
        <f>+M16+M32</f>
        <v>1477500</v>
      </c>
      <c r="N34" s="25">
        <f>+N16+N32</f>
        <v>1479200</v>
      </c>
      <c r="O34" s="25">
        <f>+M34+N34</f>
        <v>2956700</v>
      </c>
    </row>
    <row r="35" ht="13.5">
      <c r="E35" s="25"/>
    </row>
  </sheetData>
  <sheetProtection/>
  <mergeCells count="7">
    <mergeCell ref="A18:F18"/>
    <mergeCell ref="A19:A20"/>
    <mergeCell ref="B19:E19"/>
    <mergeCell ref="A1:F1"/>
    <mergeCell ref="A2:F2"/>
    <mergeCell ref="A3:A4"/>
    <mergeCell ref="B3:E3"/>
  </mergeCells>
  <printOptions/>
  <pageMargins left="0.89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B1">
      <selection activeCell="H6" sqref="H6"/>
    </sheetView>
  </sheetViews>
  <sheetFormatPr defaultColWidth="9.00390625" defaultRowHeight="13.5"/>
  <cols>
    <col min="1" max="1" width="0" style="0" hidden="1" customWidth="1"/>
    <col min="2" max="2" width="17.50390625" style="0" customWidth="1"/>
    <col min="3" max="4" width="16.75390625" style="0" customWidth="1"/>
    <col min="5" max="5" width="0.2421875" style="0" hidden="1" customWidth="1"/>
    <col min="6" max="6" width="14.25390625" style="74" customWidth="1"/>
    <col min="7" max="7" width="16.75390625" style="0" customWidth="1"/>
    <col min="8" max="9" width="14.25390625" style="0" customWidth="1"/>
    <col min="11" max="11" width="10.25390625" style="0" customWidth="1"/>
    <col min="12" max="12" width="9.25390625" style="0" bestFit="1" customWidth="1"/>
  </cols>
  <sheetData>
    <row r="1" spans="2:9" ht="39.75" customHeight="1">
      <c r="B1" s="253" t="s">
        <v>133</v>
      </c>
      <c r="C1" s="253"/>
      <c r="D1" s="253"/>
      <c r="E1" s="253"/>
      <c r="F1" s="253"/>
      <c r="G1" s="253"/>
      <c r="H1" s="253"/>
      <c r="I1" s="253"/>
    </row>
    <row r="2" spans="2:9" ht="12.75" customHeight="1" hidden="1">
      <c r="B2" s="72">
        <v>2</v>
      </c>
      <c r="C2" s="72">
        <f>1+B2</f>
        <v>3</v>
      </c>
      <c r="D2" s="72">
        <f>1+C2</f>
        <v>4</v>
      </c>
      <c r="E2" s="72">
        <f>1+D2</f>
        <v>5</v>
      </c>
      <c r="F2" s="72">
        <f>1+E2</f>
        <v>6</v>
      </c>
      <c r="G2" s="72"/>
      <c r="H2" s="72"/>
      <c r="I2" s="72"/>
    </row>
    <row r="3" spans="2:9" ht="27.75" customHeight="1" thickBot="1">
      <c r="B3" s="72"/>
      <c r="C3" s="72"/>
      <c r="D3" s="72"/>
      <c r="E3" s="72"/>
      <c r="F3" s="94"/>
      <c r="G3" s="72"/>
      <c r="H3" s="72"/>
      <c r="I3" s="73" t="s">
        <v>91</v>
      </c>
    </row>
    <row r="4" spans="2:9" ht="27.75" customHeight="1" thickBot="1">
      <c r="B4" s="212" t="s">
        <v>24</v>
      </c>
      <c r="C4" s="84" t="s">
        <v>115</v>
      </c>
      <c r="D4" s="84" t="s">
        <v>116</v>
      </c>
      <c r="E4" s="102" t="s">
        <v>118</v>
      </c>
      <c r="F4" s="254" t="s">
        <v>121</v>
      </c>
      <c r="G4" s="214" t="s">
        <v>114</v>
      </c>
      <c r="H4" s="216" t="s">
        <v>25</v>
      </c>
      <c r="I4" s="217"/>
    </row>
    <row r="5" spans="2:12" ht="27.75" customHeight="1" thickBot="1">
      <c r="B5" s="213"/>
      <c r="C5" s="85" t="s">
        <v>8</v>
      </c>
      <c r="D5" s="86" t="s">
        <v>8</v>
      </c>
      <c r="E5" s="86" t="s">
        <v>119</v>
      </c>
      <c r="F5" s="255"/>
      <c r="G5" s="215"/>
      <c r="H5" s="87" t="s">
        <v>22</v>
      </c>
      <c r="I5" s="85" t="s">
        <v>23</v>
      </c>
      <c r="K5" s="66" t="s">
        <v>83</v>
      </c>
      <c r="L5">
        <f>SUM(L6:L16)</f>
        <v>213</v>
      </c>
    </row>
    <row r="6" spans="1:12" ht="34.5" customHeight="1">
      <c r="A6">
        <v>1</v>
      </c>
      <c r="B6" s="82" t="s">
        <v>9</v>
      </c>
      <c r="C6" s="78" t="e">
        <f>+#REF!</f>
        <v>#REF!</v>
      </c>
      <c r="D6" s="78" t="e">
        <f>+#REF!</f>
        <v>#REF!</v>
      </c>
      <c r="E6" s="78"/>
      <c r="F6" s="93">
        <f aca="true" t="shared" si="0" ref="F6:F16">5000*L6</f>
        <v>155000</v>
      </c>
      <c r="G6" s="78" t="e">
        <f>SUM(C6:F6)</f>
        <v>#REF!</v>
      </c>
      <c r="H6" s="79" t="e">
        <f>+ROUNDUP((C6+D6+F6)/2,-3)</f>
        <v>#REF!</v>
      </c>
      <c r="I6" s="78" t="e">
        <f>+G6-H6</f>
        <v>#REF!</v>
      </c>
      <c r="K6" s="27" t="e">
        <f aca="true" t="shared" si="1" ref="K6:K16">+I6</f>
        <v>#REF!</v>
      </c>
      <c r="L6">
        <v>31</v>
      </c>
    </row>
    <row r="7" spans="1:12" ht="34.5" customHeight="1">
      <c r="A7">
        <f>1+A6</f>
        <v>2</v>
      </c>
      <c r="B7" s="82" t="s">
        <v>10</v>
      </c>
      <c r="C7" s="78" t="e">
        <f>+#REF!</f>
        <v>#REF!</v>
      </c>
      <c r="D7" s="78" t="e">
        <f>+#REF!</f>
        <v>#REF!</v>
      </c>
      <c r="E7" s="78"/>
      <c r="F7" s="93">
        <f t="shared" si="0"/>
        <v>85000</v>
      </c>
      <c r="G7" s="78" t="e">
        <f aca="true" t="shared" si="2" ref="G7:G16">SUM(C7:F7)</f>
        <v>#REF!</v>
      </c>
      <c r="H7" s="79" t="e">
        <f aca="true" t="shared" si="3" ref="H7:H16">+ROUNDUP((C7+D7+F7)/2,-3)</f>
        <v>#REF!</v>
      </c>
      <c r="I7" s="78" t="e">
        <f aca="true" t="shared" si="4" ref="I7:I16">+G7-H7</f>
        <v>#REF!</v>
      </c>
      <c r="K7" s="27" t="e">
        <f t="shared" si="1"/>
        <v>#REF!</v>
      </c>
      <c r="L7">
        <v>17</v>
      </c>
    </row>
    <row r="8" spans="1:12" ht="34.5" customHeight="1">
      <c r="A8">
        <f aca="true" t="shared" si="5" ref="A8:A16">1+A7</f>
        <v>3</v>
      </c>
      <c r="B8" s="82" t="s">
        <v>11</v>
      </c>
      <c r="C8" s="78" t="e">
        <f>+#REF!</f>
        <v>#REF!</v>
      </c>
      <c r="D8" s="78" t="e">
        <f>+#REF!</f>
        <v>#REF!</v>
      </c>
      <c r="E8" s="78"/>
      <c r="F8" s="93">
        <f t="shared" si="0"/>
        <v>75000</v>
      </c>
      <c r="G8" s="78" t="e">
        <f t="shared" si="2"/>
        <v>#REF!</v>
      </c>
      <c r="H8" s="79" t="e">
        <f t="shared" si="3"/>
        <v>#REF!</v>
      </c>
      <c r="I8" s="78" t="e">
        <f t="shared" si="4"/>
        <v>#REF!</v>
      </c>
      <c r="K8" s="27" t="e">
        <f t="shared" si="1"/>
        <v>#REF!</v>
      </c>
      <c r="L8">
        <v>15</v>
      </c>
    </row>
    <row r="9" spans="1:12" ht="34.5" customHeight="1">
      <c r="A9">
        <f t="shared" si="5"/>
        <v>4</v>
      </c>
      <c r="B9" s="82" t="s">
        <v>12</v>
      </c>
      <c r="C9" s="78" t="e">
        <f>+#REF!</f>
        <v>#REF!</v>
      </c>
      <c r="D9" s="78" t="e">
        <f>+#REF!</f>
        <v>#REF!</v>
      </c>
      <c r="E9" s="78"/>
      <c r="F9" s="93">
        <f t="shared" si="0"/>
        <v>135000</v>
      </c>
      <c r="G9" s="78" t="e">
        <f t="shared" si="2"/>
        <v>#REF!</v>
      </c>
      <c r="H9" s="79" t="e">
        <f t="shared" si="3"/>
        <v>#REF!</v>
      </c>
      <c r="I9" s="78" t="e">
        <f t="shared" si="4"/>
        <v>#REF!</v>
      </c>
      <c r="K9" s="27" t="e">
        <f t="shared" si="1"/>
        <v>#REF!</v>
      </c>
      <c r="L9">
        <v>27</v>
      </c>
    </row>
    <row r="10" spans="1:12" ht="34.5" customHeight="1">
      <c r="A10">
        <f t="shared" si="5"/>
        <v>5</v>
      </c>
      <c r="B10" s="82" t="s">
        <v>13</v>
      </c>
      <c r="C10" s="78" t="e">
        <f>+#REF!</f>
        <v>#REF!</v>
      </c>
      <c r="D10" s="78" t="e">
        <f>+#REF!</f>
        <v>#REF!</v>
      </c>
      <c r="E10" s="78"/>
      <c r="F10" s="93">
        <f t="shared" si="0"/>
        <v>120000</v>
      </c>
      <c r="G10" s="78" t="e">
        <f t="shared" si="2"/>
        <v>#REF!</v>
      </c>
      <c r="H10" s="79" t="e">
        <f t="shared" si="3"/>
        <v>#REF!</v>
      </c>
      <c r="I10" s="78" t="e">
        <f t="shared" si="4"/>
        <v>#REF!</v>
      </c>
      <c r="K10" s="27" t="e">
        <f t="shared" si="1"/>
        <v>#REF!</v>
      </c>
      <c r="L10">
        <v>24</v>
      </c>
    </row>
    <row r="11" spans="1:12" ht="34.5" customHeight="1">
      <c r="A11">
        <f t="shared" si="5"/>
        <v>6</v>
      </c>
      <c r="B11" s="82" t="s">
        <v>14</v>
      </c>
      <c r="C11" s="78" t="e">
        <f>+#REF!</f>
        <v>#REF!</v>
      </c>
      <c r="D11" s="78" t="e">
        <f>+#REF!</f>
        <v>#REF!</v>
      </c>
      <c r="E11" s="78"/>
      <c r="F11" s="93">
        <f t="shared" si="0"/>
        <v>175000</v>
      </c>
      <c r="G11" s="78" t="e">
        <f t="shared" si="2"/>
        <v>#REF!</v>
      </c>
      <c r="H11" s="79" t="e">
        <f t="shared" si="3"/>
        <v>#REF!</v>
      </c>
      <c r="I11" s="78" t="e">
        <f t="shared" si="4"/>
        <v>#REF!</v>
      </c>
      <c r="K11" s="27" t="e">
        <f t="shared" si="1"/>
        <v>#REF!</v>
      </c>
      <c r="L11">
        <v>35</v>
      </c>
    </row>
    <row r="12" spans="1:12" ht="34.5" customHeight="1">
      <c r="A12">
        <f t="shared" si="5"/>
        <v>7</v>
      </c>
      <c r="B12" s="82" t="s">
        <v>15</v>
      </c>
      <c r="C12" s="78" t="e">
        <f>+#REF!</f>
        <v>#REF!</v>
      </c>
      <c r="D12" s="78" t="e">
        <f>+#REF!</f>
        <v>#REF!</v>
      </c>
      <c r="E12" s="78"/>
      <c r="F12" s="93">
        <f t="shared" si="0"/>
        <v>60000</v>
      </c>
      <c r="G12" s="78" t="e">
        <f t="shared" si="2"/>
        <v>#REF!</v>
      </c>
      <c r="H12" s="79" t="e">
        <f t="shared" si="3"/>
        <v>#REF!</v>
      </c>
      <c r="I12" s="78" t="e">
        <f t="shared" si="4"/>
        <v>#REF!</v>
      </c>
      <c r="K12" s="27" t="e">
        <f t="shared" si="1"/>
        <v>#REF!</v>
      </c>
      <c r="L12">
        <v>12</v>
      </c>
    </row>
    <row r="13" spans="1:12" ht="34.5" customHeight="1">
      <c r="A13">
        <f t="shared" si="5"/>
        <v>8</v>
      </c>
      <c r="B13" s="82" t="s">
        <v>16</v>
      </c>
      <c r="C13" s="78" t="e">
        <f>+#REF!</f>
        <v>#REF!</v>
      </c>
      <c r="D13" s="78" t="e">
        <f>+#REF!</f>
        <v>#REF!</v>
      </c>
      <c r="E13" s="78"/>
      <c r="F13" s="93">
        <f t="shared" si="0"/>
        <v>45000</v>
      </c>
      <c r="G13" s="78" t="e">
        <f t="shared" si="2"/>
        <v>#REF!</v>
      </c>
      <c r="H13" s="79" t="e">
        <f t="shared" si="3"/>
        <v>#REF!</v>
      </c>
      <c r="I13" s="78" t="e">
        <f t="shared" si="4"/>
        <v>#REF!</v>
      </c>
      <c r="K13" s="27" t="e">
        <f t="shared" si="1"/>
        <v>#REF!</v>
      </c>
      <c r="L13" s="25">
        <v>9</v>
      </c>
    </row>
    <row r="14" spans="1:12" ht="34.5" customHeight="1">
      <c r="A14">
        <f t="shared" si="5"/>
        <v>9</v>
      </c>
      <c r="B14" s="82" t="s">
        <v>17</v>
      </c>
      <c r="C14" s="78" t="e">
        <f>+#REF!</f>
        <v>#REF!</v>
      </c>
      <c r="D14" s="78" t="e">
        <f>+#REF!</f>
        <v>#REF!</v>
      </c>
      <c r="E14" s="78"/>
      <c r="F14" s="93">
        <f t="shared" si="0"/>
        <v>80000</v>
      </c>
      <c r="G14" s="78" t="e">
        <f t="shared" si="2"/>
        <v>#REF!</v>
      </c>
      <c r="H14" s="79" t="e">
        <f t="shared" si="3"/>
        <v>#REF!</v>
      </c>
      <c r="I14" s="78" t="e">
        <f t="shared" si="4"/>
        <v>#REF!</v>
      </c>
      <c r="K14" s="27" t="e">
        <f t="shared" si="1"/>
        <v>#REF!</v>
      </c>
      <c r="L14">
        <v>16</v>
      </c>
    </row>
    <row r="15" spans="1:12" ht="34.5" customHeight="1">
      <c r="A15">
        <f t="shared" si="5"/>
        <v>10</v>
      </c>
      <c r="B15" s="82" t="s">
        <v>18</v>
      </c>
      <c r="C15" s="78" t="e">
        <f>+#REF!</f>
        <v>#REF!</v>
      </c>
      <c r="D15" s="78" t="e">
        <f>+#REF!</f>
        <v>#REF!</v>
      </c>
      <c r="E15" s="78"/>
      <c r="F15" s="93">
        <f t="shared" si="0"/>
        <v>75000</v>
      </c>
      <c r="G15" s="78" t="e">
        <f t="shared" si="2"/>
        <v>#REF!</v>
      </c>
      <c r="H15" s="79" t="e">
        <f t="shared" si="3"/>
        <v>#REF!</v>
      </c>
      <c r="I15" s="78" t="e">
        <f t="shared" si="4"/>
        <v>#REF!</v>
      </c>
      <c r="K15" s="27" t="e">
        <f t="shared" si="1"/>
        <v>#REF!</v>
      </c>
      <c r="L15">
        <v>15</v>
      </c>
    </row>
    <row r="16" spans="1:12" ht="34.5" customHeight="1" thickBot="1">
      <c r="A16">
        <f t="shared" si="5"/>
        <v>11</v>
      </c>
      <c r="B16" s="82" t="s">
        <v>19</v>
      </c>
      <c r="C16" s="78" t="e">
        <f>+#REF!</f>
        <v>#REF!</v>
      </c>
      <c r="D16" s="78" t="e">
        <f>+#REF!</f>
        <v>#REF!</v>
      </c>
      <c r="E16" s="78"/>
      <c r="F16" s="93">
        <f t="shared" si="0"/>
        <v>60000</v>
      </c>
      <c r="G16" s="78" t="e">
        <f t="shared" si="2"/>
        <v>#REF!</v>
      </c>
      <c r="H16" s="79" t="e">
        <f t="shared" si="3"/>
        <v>#REF!</v>
      </c>
      <c r="I16" s="78" t="e">
        <f t="shared" si="4"/>
        <v>#REF!</v>
      </c>
      <c r="K16" s="27" t="e">
        <f t="shared" si="1"/>
        <v>#REF!</v>
      </c>
      <c r="L16">
        <v>12</v>
      </c>
    </row>
    <row r="17" spans="2:12" ht="34.5" customHeight="1" thickBot="1">
      <c r="B17" s="83" t="s">
        <v>113</v>
      </c>
      <c r="C17" s="80" t="e">
        <f>+SUM(C6:C16)</f>
        <v>#REF!</v>
      </c>
      <c r="D17" s="80" t="e">
        <f>+SUM(D6:D16)</f>
        <v>#REF!</v>
      </c>
      <c r="E17" s="80">
        <f>SUM(E6:E16)</f>
        <v>0</v>
      </c>
      <c r="F17" s="95">
        <f>SUM(F6:F16)</f>
        <v>1065000</v>
      </c>
      <c r="G17" s="80" t="e">
        <f>+SUM(G6:G16)</f>
        <v>#REF!</v>
      </c>
      <c r="H17" s="81" t="e">
        <f>+SUM(H6:H16)</f>
        <v>#REF!</v>
      </c>
      <c r="I17" s="80" t="e">
        <f>+SUM(I6:I16)</f>
        <v>#REF!</v>
      </c>
      <c r="K17" s="26" t="e">
        <f>+SUM(K6:K16)</f>
        <v>#REF!</v>
      </c>
      <c r="L17" s="25" t="e">
        <f>+H17+I17</f>
        <v>#REF!</v>
      </c>
    </row>
    <row r="18" ht="22.5" customHeight="1">
      <c r="B18" s="101" t="s">
        <v>120</v>
      </c>
    </row>
  </sheetData>
  <sheetProtection/>
  <mergeCells count="5">
    <mergeCell ref="B1:I1"/>
    <mergeCell ref="B4:B5"/>
    <mergeCell ref="F4:F5"/>
    <mergeCell ref="G4:G5"/>
    <mergeCell ref="H4:I4"/>
  </mergeCells>
  <printOptions/>
  <pageMargins left="1.54" right="0.7086614173228347" top="0.61" bottom="0.5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E14" sqref="E14"/>
    </sheetView>
  </sheetViews>
  <sheetFormatPr defaultColWidth="9.00390625" defaultRowHeight="13.5"/>
  <cols>
    <col min="1" max="6" width="12.625" style="0" customWidth="1"/>
    <col min="7" max="8" width="9.875" style="0" bestFit="1" customWidth="1"/>
    <col min="9" max="9" width="9.25390625" style="0" bestFit="1" customWidth="1"/>
  </cols>
  <sheetData>
    <row r="1" spans="1:6" ht="25.5" customHeight="1" thickBot="1">
      <c r="A1" s="194" t="s">
        <v>77</v>
      </c>
      <c r="B1" s="194"/>
      <c r="C1" s="194"/>
      <c r="D1" s="194"/>
      <c r="E1" s="194"/>
      <c r="F1" s="194"/>
    </row>
    <row r="2" spans="1:8" ht="19.5" customHeight="1">
      <c r="A2" s="195" t="s">
        <v>1</v>
      </c>
      <c r="B2" s="196" t="s">
        <v>6</v>
      </c>
      <c r="C2" s="196"/>
      <c r="D2" s="196"/>
      <c r="E2" s="197"/>
      <c r="F2" s="14" t="s">
        <v>78</v>
      </c>
      <c r="G2" s="30"/>
      <c r="H2" s="30">
        <f>+G3+G19</f>
        <v>2680000</v>
      </c>
    </row>
    <row r="3" spans="1:8" ht="19.5" customHeight="1">
      <c r="A3" s="195"/>
      <c r="B3" s="6" t="s">
        <v>2</v>
      </c>
      <c r="C3" s="6" t="s">
        <v>3</v>
      </c>
      <c r="D3" s="6" t="s">
        <v>4</v>
      </c>
      <c r="E3" s="10" t="s">
        <v>5</v>
      </c>
      <c r="F3" s="5" t="s">
        <v>8</v>
      </c>
      <c r="G3" s="30">
        <v>1150000</v>
      </c>
      <c r="H3" s="30"/>
    </row>
    <row r="4" spans="1:7" ht="19.5" customHeight="1">
      <c r="A4" s="7" t="s">
        <v>9</v>
      </c>
      <c r="B4" s="8">
        <v>60000</v>
      </c>
      <c r="C4" s="8">
        <v>1680</v>
      </c>
      <c r="D4" s="8">
        <f aca="true" t="shared" si="0" ref="D4:D14">+$H$15*G4</f>
        <v>84927.26709996906</v>
      </c>
      <c r="E4" s="11">
        <f aca="true" t="shared" si="1" ref="E4:E14">+B4+D4</f>
        <v>144927.26709996906</v>
      </c>
      <c r="F4" s="12">
        <f>+ROUNDDOWN(E4,-2)+100</f>
        <v>145000</v>
      </c>
      <c r="G4">
        <f>+C4/C15</f>
        <v>0.17332095326524297</v>
      </c>
    </row>
    <row r="5" spans="1:7" ht="19.5" customHeight="1">
      <c r="A5" s="7" t="s">
        <v>10</v>
      </c>
      <c r="B5" s="8">
        <v>60000</v>
      </c>
      <c r="C5" s="8">
        <v>1190</v>
      </c>
      <c r="D5" s="8">
        <f t="shared" si="0"/>
        <v>60156.814195811414</v>
      </c>
      <c r="E5" s="11">
        <f t="shared" si="1"/>
        <v>120156.81419581141</v>
      </c>
      <c r="F5" s="12">
        <f>+ROUNDDOWN(E5,-2)</f>
        <v>120100</v>
      </c>
      <c r="G5">
        <f>+C5/C15</f>
        <v>0.12276900856288044</v>
      </c>
    </row>
    <row r="6" spans="1:7" ht="19.5" customHeight="1">
      <c r="A6" s="7" t="s">
        <v>11</v>
      </c>
      <c r="B6" s="8">
        <v>60000</v>
      </c>
      <c r="C6" s="8">
        <v>599</v>
      </c>
      <c r="D6" s="8">
        <f t="shared" si="0"/>
        <v>30280.614876715154</v>
      </c>
      <c r="E6" s="11">
        <f t="shared" si="1"/>
        <v>90280.61487671515</v>
      </c>
      <c r="F6" s="12">
        <f>+ROUNDDOWN(E6,-2)</f>
        <v>90200</v>
      </c>
      <c r="G6">
        <f>+C6/C15</f>
        <v>0.06179717321778603</v>
      </c>
    </row>
    <row r="7" spans="1:7" ht="19.5" customHeight="1">
      <c r="A7" s="7" t="s">
        <v>12</v>
      </c>
      <c r="B7" s="8">
        <v>60000</v>
      </c>
      <c r="C7" s="8">
        <v>907</v>
      </c>
      <c r="D7" s="8">
        <f t="shared" si="0"/>
        <v>45850.61384504282</v>
      </c>
      <c r="E7" s="11">
        <f t="shared" si="1"/>
        <v>105850.61384504283</v>
      </c>
      <c r="F7" s="12">
        <f>+ROUNDDOWN(E7,-2)+100</f>
        <v>105900</v>
      </c>
      <c r="G7">
        <f>+C7/C15</f>
        <v>0.09357268131641391</v>
      </c>
    </row>
    <row r="8" spans="1:7" ht="19.5" customHeight="1">
      <c r="A8" s="7" t="s">
        <v>13</v>
      </c>
      <c r="B8" s="8">
        <v>60000</v>
      </c>
      <c r="C8" s="8">
        <v>1124</v>
      </c>
      <c r="D8" s="8">
        <f t="shared" si="0"/>
        <v>56820.38584545548</v>
      </c>
      <c r="E8" s="11">
        <f t="shared" si="1"/>
        <v>116820.38584545549</v>
      </c>
      <c r="F8" s="12">
        <f>+ROUNDDOWN(E8,-2)+100</f>
        <v>116900</v>
      </c>
      <c r="G8">
        <f>+C8/C15</f>
        <v>0.11595997111317445</v>
      </c>
    </row>
    <row r="9" spans="1:7" ht="19.5" customHeight="1">
      <c r="A9" s="7" t="s">
        <v>14</v>
      </c>
      <c r="B9" s="8">
        <v>60000</v>
      </c>
      <c r="C9" s="8">
        <v>1459</v>
      </c>
      <c r="D9" s="8">
        <f t="shared" si="0"/>
        <v>73755.28732074694</v>
      </c>
      <c r="E9" s="11">
        <f t="shared" si="1"/>
        <v>133755.28732074692</v>
      </c>
      <c r="F9" s="12">
        <f>+ROUNDDOWN(E9,-2)+100</f>
        <v>133800</v>
      </c>
      <c r="G9">
        <f>+C9/C15</f>
        <v>0.1505209945321366</v>
      </c>
    </row>
    <row r="10" spans="1:9" ht="19.5" customHeight="1">
      <c r="A10" s="7" t="s">
        <v>15</v>
      </c>
      <c r="B10" s="8">
        <v>60000</v>
      </c>
      <c r="C10" s="8">
        <v>835</v>
      </c>
      <c r="D10" s="8">
        <f t="shared" si="0"/>
        <v>42210.873826472714</v>
      </c>
      <c r="E10" s="11">
        <f t="shared" si="1"/>
        <v>102210.87382647271</v>
      </c>
      <c r="F10" s="12">
        <f>+ROUNDDOWN(E10,-2)</f>
        <v>102200</v>
      </c>
      <c r="G10">
        <f>+C10/C15</f>
        <v>0.08614464046218921</v>
      </c>
      <c r="I10" s="25"/>
    </row>
    <row r="11" spans="1:8" ht="19.5" customHeight="1">
      <c r="A11" s="7" t="s">
        <v>16</v>
      </c>
      <c r="B11" s="8">
        <v>60000</v>
      </c>
      <c r="C11" s="8">
        <f>118+114+33</f>
        <v>265</v>
      </c>
      <c r="D11" s="8">
        <f t="shared" si="0"/>
        <v>13396.26534612607</v>
      </c>
      <c r="E11" s="11">
        <f t="shared" si="1"/>
        <v>73396.26534612608</v>
      </c>
      <c r="F11" s="12">
        <f>+ROUNDDOWN(E11,-2)+100</f>
        <v>73400</v>
      </c>
      <c r="G11">
        <f>+C11/C15</f>
        <v>0.027339317032910346</v>
      </c>
      <c r="H11" s="25"/>
    </row>
    <row r="12" spans="1:7" ht="19.5" customHeight="1">
      <c r="A12" s="7" t="s">
        <v>17</v>
      </c>
      <c r="B12" s="8">
        <v>60000</v>
      </c>
      <c r="C12" s="8">
        <f>1044-C11</f>
        <v>779</v>
      </c>
      <c r="D12" s="8">
        <f t="shared" si="0"/>
        <v>39379.96492314041</v>
      </c>
      <c r="E12" s="11">
        <f t="shared" si="1"/>
        <v>99379.96492314042</v>
      </c>
      <c r="F12" s="12">
        <f>+ROUNDDOWN(E12,-2)</f>
        <v>99300</v>
      </c>
      <c r="G12">
        <f>+C12/C15</f>
        <v>0.08036727535334778</v>
      </c>
    </row>
    <row r="13" spans="1:7" ht="19.5" customHeight="1">
      <c r="A13" s="7" t="s">
        <v>18</v>
      </c>
      <c r="B13" s="8">
        <v>60000</v>
      </c>
      <c r="C13" s="8">
        <v>554</v>
      </c>
      <c r="D13" s="8">
        <f t="shared" si="0"/>
        <v>28005.777365108843</v>
      </c>
      <c r="E13" s="11">
        <f t="shared" si="1"/>
        <v>88005.77736510884</v>
      </c>
      <c r="F13" s="12">
        <f>+ROUNDDOWN(E13,-2)</f>
        <v>88000</v>
      </c>
      <c r="G13">
        <f>+C13/C15</f>
        <v>0.057154647683895596</v>
      </c>
    </row>
    <row r="14" spans="1:7" ht="19.5" customHeight="1">
      <c r="A14" s="7" t="s">
        <v>19</v>
      </c>
      <c r="B14" s="8">
        <v>60000</v>
      </c>
      <c r="C14" s="8">
        <v>301</v>
      </c>
      <c r="D14" s="8">
        <f t="shared" si="0"/>
        <v>15216.135355411121</v>
      </c>
      <c r="E14" s="11">
        <f t="shared" si="1"/>
        <v>75216.13535541113</v>
      </c>
      <c r="F14" s="12">
        <f>+ROUNDDOWN(E14,-2)</f>
        <v>75200</v>
      </c>
      <c r="G14">
        <f>+C14/C15</f>
        <v>0.031053337460022697</v>
      </c>
    </row>
    <row r="15" spans="1:8" ht="19.5" customHeight="1" thickBot="1">
      <c r="A15" s="9"/>
      <c r="B15" s="8">
        <f aca="true" t="shared" si="2" ref="B15:G15">+SUM(B4:B14)</f>
        <v>660000</v>
      </c>
      <c r="C15" s="8">
        <f t="shared" si="2"/>
        <v>9693</v>
      </c>
      <c r="D15" s="8">
        <f t="shared" si="2"/>
        <v>490000</v>
      </c>
      <c r="E15" s="11">
        <f t="shared" si="2"/>
        <v>1150000</v>
      </c>
      <c r="F15" s="13">
        <f t="shared" si="2"/>
        <v>1150000</v>
      </c>
      <c r="G15" s="16">
        <f t="shared" si="2"/>
        <v>1</v>
      </c>
      <c r="H15" s="16">
        <f>+G3-B15</f>
        <v>490000</v>
      </c>
    </row>
    <row r="16" ht="19.5" customHeight="1"/>
    <row r="17" spans="1:6" ht="25.5" customHeight="1" thickBot="1">
      <c r="A17" s="194" t="s">
        <v>79</v>
      </c>
      <c r="B17" s="194"/>
      <c r="C17" s="194"/>
      <c r="D17" s="194"/>
      <c r="E17" s="194"/>
      <c r="F17" s="194"/>
    </row>
    <row r="18" spans="1:6" ht="19.5" customHeight="1">
      <c r="A18" s="195" t="s">
        <v>1</v>
      </c>
      <c r="B18" s="196" t="s">
        <v>6</v>
      </c>
      <c r="C18" s="196"/>
      <c r="D18" s="196"/>
      <c r="E18" s="197"/>
      <c r="F18" s="14" t="s">
        <v>78</v>
      </c>
    </row>
    <row r="19" spans="1:7" ht="19.5" customHeight="1">
      <c r="A19" s="195"/>
      <c r="B19" s="6" t="s">
        <v>2</v>
      </c>
      <c r="C19" s="6" t="s">
        <v>3</v>
      </c>
      <c r="D19" s="6" t="s">
        <v>4</v>
      </c>
      <c r="E19" s="10" t="s">
        <v>5</v>
      </c>
      <c r="F19" s="15" t="s">
        <v>8</v>
      </c>
      <c r="G19" s="30">
        <v>1530000</v>
      </c>
    </row>
    <row r="20" spans="1:7" ht="19.5" customHeight="1">
      <c r="A20" s="7" t="s">
        <v>9</v>
      </c>
      <c r="B20" s="8">
        <v>50000</v>
      </c>
      <c r="C20" s="8">
        <v>1680</v>
      </c>
      <c r="D20" s="8">
        <f aca="true" t="shared" si="3" ref="D20:D30">+$H$31*G20</f>
        <v>169854.53419993812</v>
      </c>
      <c r="E20" s="11">
        <f aca="true" t="shared" si="4" ref="E20:E30">+B20+D20</f>
        <v>219854.53419993812</v>
      </c>
      <c r="F20" s="12">
        <f>+ROUNDDOWN(E20,-2)+100</f>
        <v>219900</v>
      </c>
      <c r="G20">
        <f>+C20/C31</f>
        <v>0.17332095326524297</v>
      </c>
    </row>
    <row r="21" spans="1:7" ht="19.5" customHeight="1">
      <c r="A21" s="7" t="s">
        <v>10</v>
      </c>
      <c r="B21" s="8">
        <v>50000</v>
      </c>
      <c r="C21" s="8">
        <v>1190</v>
      </c>
      <c r="D21" s="8">
        <f t="shared" si="3"/>
        <v>120313.62839162283</v>
      </c>
      <c r="E21" s="11">
        <f t="shared" si="4"/>
        <v>170313.62839162283</v>
      </c>
      <c r="F21" s="12">
        <f>+ROUNDDOWN(E21,-2)</f>
        <v>170300</v>
      </c>
      <c r="G21">
        <f>+C21/C31</f>
        <v>0.12276900856288044</v>
      </c>
    </row>
    <row r="22" spans="1:7" ht="19.5" customHeight="1">
      <c r="A22" s="7" t="s">
        <v>11</v>
      </c>
      <c r="B22" s="8">
        <v>50000</v>
      </c>
      <c r="C22" s="8">
        <v>599</v>
      </c>
      <c r="D22" s="8">
        <f t="shared" si="3"/>
        <v>60561.22975343031</v>
      </c>
      <c r="E22" s="11">
        <f t="shared" si="4"/>
        <v>110561.2297534303</v>
      </c>
      <c r="F22" s="12">
        <f>+ROUNDDOWN(E22,-2)</f>
        <v>110500</v>
      </c>
      <c r="G22">
        <f>+C22/C31</f>
        <v>0.06179717321778603</v>
      </c>
    </row>
    <row r="23" spans="1:7" ht="19.5" customHeight="1">
      <c r="A23" s="7" t="s">
        <v>12</v>
      </c>
      <c r="B23" s="8">
        <v>50000</v>
      </c>
      <c r="C23" s="8">
        <v>907</v>
      </c>
      <c r="D23" s="8">
        <f t="shared" si="3"/>
        <v>91701.22769008564</v>
      </c>
      <c r="E23" s="11">
        <f t="shared" si="4"/>
        <v>141701.22769008565</v>
      </c>
      <c r="F23" s="12">
        <f>+ROUNDDOWN(E23,-2)+100</f>
        <v>141800</v>
      </c>
      <c r="G23">
        <f>+C23/C31</f>
        <v>0.09357268131641391</v>
      </c>
    </row>
    <row r="24" spans="1:7" ht="19.5" customHeight="1">
      <c r="A24" s="7" t="s">
        <v>13</v>
      </c>
      <c r="B24" s="8">
        <v>50000</v>
      </c>
      <c r="C24" s="8">
        <v>1124</v>
      </c>
      <c r="D24" s="8">
        <f t="shared" si="3"/>
        <v>113640.77169091096</v>
      </c>
      <c r="E24" s="11">
        <f t="shared" si="4"/>
        <v>163640.77169091097</v>
      </c>
      <c r="F24" s="12">
        <f>+ROUNDDOWN(E24,-2)</f>
        <v>163600</v>
      </c>
      <c r="G24">
        <f>+C24/C31</f>
        <v>0.11595997111317445</v>
      </c>
    </row>
    <row r="25" spans="1:9" ht="19.5" customHeight="1">
      <c r="A25" s="7" t="s">
        <v>14</v>
      </c>
      <c r="B25" s="8">
        <v>50000</v>
      </c>
      <c r="C25" s="8">
        <v>1459</v>
      </c>
      <c r="D25" s="8">
        <f t="shared" si="3"/>
        <v>147510.57464149388</v>
      </c>
      <c r="E25" s="11">
        <f t="shared" si="4"/>
        <v>197510.57464149388</v>
      </c>
      <c r="F25" s="12">
        <f>+ROUNDDOWN(E25,-2)</f>
        <v>197500</v>
      </c>
      <c r="G25">
        <f>+C25/C31</f>
        <v>0.1505209945321366</v>
      </c>
      <c r="I25" s="25">
        <f>+E31-F31</f>
        <v>0</v>
      </c>
    </row>
    <row r="26" spans="1:7" ht="19.5" customHeight="1">
      <c r="A26" s="7" t="s">
        <v>15</v>
      </c>
      <c r="B26" s="8">
        <v>50000</v>
      </c>
      <c r="C26" s="8">
        <v>835</v>
      </c>
      <c r="D26" s="8">
        <f t="shared" si="3"/>
        <v>84421.74765294543</v>
      </c>
      <c r="E26" s="11">
        <f t="shared" si="4"/>
        <v>134421.74765294543</v>
      </c>
      <c r="F26" s="12">
        <f>+ROUNDDOWN(E26,-2)</f>
        <v>134400</v>
      </c>
      <c r="G26">
        <f>+C26/C31</f>
        <v>0.08614464046218921</v>
      </c>
    </row>
    <row r="27" spans="1:7" ht="19.5" customHeight="1">
      <c r="A27" s="7" t="s">
        <v>16</v>
      </c>
      <c r="B27" s="8">
        <v>50000</v>
      </c>
      <c r="C27" s="8">
        <f>118+114+33</f>
        <v>265</v>
      </c>
      <c r="D27" s="8">
        <f t="shared" si="3"/>
        <v>26792.53069225214</v>
      </c>
      <c r="E27" s="11">
        <f t="shared" si="4"/>
        <v>76792.53069225214</v>
      </c>
      <c r="F27" s="12">
        <f>+ROUNDDOWN(E27,-2)+100</f>
        <v>76800</v>
      </c>
      <c r="G27">
        <f>+C27/C31</f>
        <v>0.027339317032910346</v>
      </c>
    </row>
    <row r="28" spans="1:7" ht="19.5" customHeight="1">
      <c r="A28" s="7" t="s">
        <v>17</v>
      </c>
      <c r="B28" s="8">
        <v>50000</v>
      </c>
      <c r="C28" s="8">
        <f>1044-C27</f>
        <v>779</v>
      </c>
      <c r="D28" s="8">
        <f t="shared" si="3"/>
        <v>78759.92984628082</v>
      </c>
      <c r="E28" s="11">
        <f t="shared" si="4"/>
        <v>128759.92984628082</v>
      </c>
      <c r="F28" s="12">
        <f>+ROUNDDOWN(E28,-2)+100</f>
        <v>128800</v>
      </c>
      <c r="G28">
        <f>+C28/C31</f>
        <v>0.08036727535334778</v>
      </c>
    </row>
    <row r="29" spans="1:7" ht="19.5" customHeight="1">
      <c r="A29" s="7" t="s">
        <v>18</v>
      </c>
      <c r="B29" s="8">
        <v>50000</v>
      </c>
      <c r="C29" s="8">
        <v>554</v>
      </c>
      <c r="D29" s="8">
        <f t="shared" si="3"/>
        <v>56011.554730217686</v>
      </c>
      <c r="E29" s="11">
        <f t="shared" si="4"/>
        <v>106011.55473021769</v>
      </c>
      <c r="F29" s="12">
        <f>+ROUNDDOWN(E29,-2)</f>
        <v>106000</v>
      </c>
      <c r="G29">
        <f>+C29/C31</f>
        <v>0.057154647683895596</v>
      </c>
    </row>
    <row r="30" spans="1:7" ht="19.5" customHeight="1">
      <c r="A30" s="7" t="s">
        <v>19</v>
      </c>
      <c r="B30" s="8">
        <v>50000</v>
      </c>
      <c r="C30" s="8">
        <v>301</v>
      </c>
      <c r="D30" s="8">
        <f t="shared" si="3"/>
        <v>30432.270710822242</v>
      </c>
      <c r="E30" s="11">
        <f t="shared" si="4"/>
        <v>80432.27071082224</v>
      </c>
      <c r="F30" s="12">
        <f>+ROUNDDOWN(E30,-2)</f>
        <v>80400</v>
      </c>
      <c r="G30">
        <f>+C30/C31</f>
        <v>0.031053337460022697</v>
      </c>
    </row>
    <row r="31" spans="1:9" ht="19.5" customHeight="1" thickBot="1">
      <c r="A31" s="9"/>
      <c r="B31" s="8">
        <f aca="true" t="shared" si="5" ref="B31:G31">+SUM(B20:B30)</f>
        <v>550000</v>
      </c>
      <c r="C31" s="8">
        <f t="shared" si="5"/>
        <v>9693</v>
      </c>
      <c r="D31" s="8">
        <f t="shared" si="5"/>
        <v>980000</v>
      </c>
      <c r="E31" s="11">
        <f t="shared" si="5"/>
        <v>1529999.9999999998</v>
      </c>
      <c r="F31" s="13">
        <f t="shared" si="5"/>
        <v>1530000</v>
      </c>
      <c r="G31" s="16">
        <f t="shared" si="5"/>
        <v>1</v>
      </c>
      <c r="H31" s="16">
        <f>+G19-B31</f>
        <v>980000</v>
      </c>
      <c r="I31" s="16"/>
    </row>
  </sheetData>
  <sheetProtection/>
  <mergeCells count="6">
    <mergeCell ref="A1:F1"/>
    <mergeCell ref="A17:F17"/>
    <mergeCell ref="A18:A19"/>
    <mergeCell ref="B18:E18"/>
    <mergeCell ref="A2:A3"/>
    <mergeCell ref="B2:E2"/>
  </mergeCells>
  <printOptions/>
  <pageMargins left="0.787" right="0.787" top="0.984" bottom="0.984" header="0.512" footer="0.512"/>
  <pageSetup horizontalDpi="300" verticalDpi="300" orientation="portrait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6">
      <selection activeCell="B7" sqref="B7"/>
    </sheetView>
  </sheetViews>
  <sheetFormatPr defaultColWidth="9.00390625" defaultRowHeight="13.5"/>
  <cols>
    <col min="1" max="6" width="13.625" style="0" customWidth="1"/>
    <col min="8" max="8" width="10.25390625" style="0" customWidth="1"/>
    <col min="9" max="9" width="9.25390625" style="0" bestFit="1" customWidth="1"/>
  </cols>
  <sheetData>
    <row r="1" spans="1:6" ht="30" customHeight="1" thickBot="1">
      <c r="A1" s="194" t="s">
        <v>80</v>
      </c>
      <c r="B1" s="194"/>
      <c r="C1" s="194"/>
      <c r="D1" s="194"/>
      <c r="E1" s="194"/>
      <c r="F1" s="194"/>
    </row>
    <row r="2" spans="1:6" ht="30" customHeight="1" thickBot="1">
      <c r="A2" s="202" t="s">
        <v>24</v>
      </c>
      <c r="B2" s="65" t="s">
        <v>81</v>
      </c>
      <c r="C2" s="65" t="s">
        <v>82</v>
      </c>
      <c r="D2" s="198" t="s">
        <v>21</v>
      </c>
      <c r="E2" s="200" t="s">
        <v>25</v>
      </c>
      <c r="F2" s="201"/>
    </row>
    <row r="3" spans="1:8" ht="30" customHeight="1" thickBot="1">
      <c r="A3" s="203"/>
      <c r="B3" s="23" t="s">
        <v>8</v>
      </c>
      <c r="C3" s="20" t="s">
        <v>8</v>
      </c>
      <c r="D3" s="199"/>
      <c r="E3" s="24" t="s">
        <v>22</v>
      </c>
      <c r="F3" s="23" t="s">
        <v>23</v>
      </c>
      <c r="H3" s="66" t="s">
        <v>83</v>
      </c>
    </row>
    <row r="4" spans="1:8" ht="30" customHeight="1">
      <c r="A4" s="17" t="s">
        <v>9</v>
      </c>
      <c r="B4" s="12">
        <f>'H14事業費・運営費'!F4</f>
        <v>145000</v>
      </c>
      <c r="C4" s="12">
        <f>'H14事業費・運営費'!F20</f>
        <v>219900</v>
      </c>
      <c r="D4" s="12">
        <f aca="true" t="shared" si="0" ref="D4:D14">+B4+C4</f>
        <v>364900</v>
      </c>
      <c r="E4" s="21">
        <f aca="true" t="shared" si="1" ref="E4:E14">+ROUNDUP(D4/2,-2)</f>
        <v>182500</v>
      </c>
      <c r="F4" s="12">
        <f aca="true" t="shared" si="2" ref="F4:F14">+D4-E4</f>
        <v>182400</v>
      </c>
      <c r="H4" s="27">
        <f>+F4</f>
        <v>182400</v>
      </c>
    </row>
    <row r="5" spans="1:8" ht="30" customHeight="1">
      <c r="A5" s="17" t="s">
        <v>10</v>
      </c>
      <c r="B5" s="12">
        <f>'H14事業費・運営費'!F5</f>
        <v>120100</v>
      </c>
      <c r="C5" s="12">
        <f>'H14事業費・運営費'!F21</f>
        <v>170300</v>
      </c>
      <c r="D5" s="12">
        <f t="shared" si="0"/>
        <v>290400</v>
      </c>
      <c r="E5" s="21">
        <f t="shared" si="1"/>
        <v>145200</v>
      </c>
      <c r="F5" s="12">
        <f t="shared" si="2"/>
        <v>145200</v>
      </c>
      <c r="H5" s="27">
        <f aca="true" t="shared" si="3" ref="H5:H14">+F5</f>
        <v>145200</v>
      </c>
    </row>
    <row r="6" spans="1:8" ht="30" customHeight="1">
      <c r="A6" s="17" t="s">
        <v>11</v>
      </c>
      <c r="B6" s="12">
        <f>'H14事業費・運営費'!F6</f>
        <v>90200</v>
      </c>
      <c r="C6" s="12">
        <f>'H14事業費・運営費'!F22</f>
        <v>110500</v>
      </c>
      <c r="D6" s="12">
        <f t="shared" si="0"/>
        <v>200700</v>
      </c>
      <c r="E6" s="21">
        <f t="shared" si="1"/>
        <v>100400</v>
      </c>
      <c r="F6" s="12">
        <f t="shared" si="2"/>
        <v>100300</v>
      </c>
      <c r="H6" s="27">
        <f t="shared" si="3"/>
        <v>100300</v>
      </c>
    </row>
    <row r="7" spans="1:8" ht="30" customHeight="1">
      <c r="A7" s="17" t="s">
        <v>12</v>
      </c>
      <c r="B7" s="12">
        <f>'H14事業費・運営費'!F7</f>
        <v>105900</v>
      </c>
      <c r="C7" s="12">
        <f>'H14事業費・運営費'!F23</f>
        <v>141800</v>
      </c>
      <c r="D7" s="12">
        <f t="shared" si="0"/>
        <v>247700</v>
      </c>
      <c r="E7" s="21">
        <f t="shared" si="1"/>
        <v>123900</v>
      </c>
      <c r="F7" s="12">
        <f t="shared" si="2"/>
        <v>123800</v>
      </c>
      <c r="H7" s="27">
        <f t="shared" si="3"/>
        <v>123800</v>
      </c>
    </row>
    <row r="8" spans="1:8" ht="30" customHeight="1">
      <c r="A8" s="17" t="s">
        <v>13</v>
      </c>
      <c r="B8" s="12">
        <f>'H14事業費・運営費'!F8</f>
        <v>116900</v>
      </c>
      <c r="C8" s="12">
        <f>'H14事業費・運営費'!F24</f>
        <v>163600</v>
      </c>
      <c r="D8" s="12">
        <f t="shared" si="0"/>
        <v>280500</v>
      </c>
      <c r="E8" s="21">
        <f t="shared" si="1"/>
        <v>140300</v>
      </c>
      <c r="F8" s="12">
        <f t="shared" si="2"/>
        <v>140200</v>
      </c>
      <c r="H8" s="27">
        <f t="shared" si="3"/>
        <v>140200</v>
      </c>
    </row>
    <row r="9" spans="1:8" ht="30" customHeight="1">
      <c r="A9" s="17" t="s">
        <v>14</v>
      </c>
      <c r="B9" s="12">
        <f>'H14事業費・運営費'!F9</f>
        <v>133800</v>
      </c>
      <c r="C9" s="12">
        <f>'H14事業費・運営費'!F25</f>
        <v>197500</v>
      </c>
      <c r="D9" s="12">
        <f t="shared" si="0"/>
        <v>331300</v>
      </c>
      <c r="E9" s="21">
        <f t="shared" si="1"/>
        <v>165700</v>
      </c>
      <c r="F9" s="12">
        <f t="shared" si="2"/>
        <v>165600</v>
      </c>
      <c r="H9" s="27">
        <f t="shared" si="3"/>
        <v>165600</v>
      </c>
    </row>
    <row r="10" spans="1:8" ht="30" customHeight="1">
      <c r="A10" s="17" t="s">
        <v>15</v>
      </c>
      <c r="B10" s="12">
        <f>'H14事業費・運営費'!F10</f>
        <v>102200</v>
      </c>
      <c r="C10" s="12">
        <f>'H14事業費・運営費'!F26</f>
        <v>134400</v>
      </c>
      <c r="D10" s="12">
        <f t="shared" si="0"/>
        <v>236600</v>
      </c>
      <c r="E10" s="21">
        <f t="shared" si="1"/>
        <v>118300</v>
      </c>
      <c r="F10" s="12">
        <f t="shared" si="2"/>
        <v>118300</v>
      </c>
      <c r="H10" s="27">
        <f t="shared" si="3"/>
        <v>118300</v>
      </c>
    </row>
    <row r="11" spans="1:9" ht="30" customHeight="1">
      <c r="A11" s="17" t="s">
        <v>16</v>
      </c>
      <c r="B11" s="12">
        <f>'H14事業費・運営費'!F11</f>
        <v>73400</v>
      </c>
      <c r="C11" s="12">
        <f>'H14事業費・運営費'!F27</f>
        <v>76800</v>
      </c>
      <c r="D11" s="12">
        <f t="shared" si="0"/>
        <v>150200</v>
      </c>
      <c r="E11" s="21">
        <f t="shared" si="1"/>
        <v>75100</v>
      </c>
      <c r="F11" s="12">
        <f t="shared" si="2"/>
        <v>75100</v>
      </c>
      <c r="H11" s="27">
        <f t="shared" si="3"/>
        <v>75100</v>
      </c>
      <c r="I11" s="25">
        <f>+D11-10000</f>
        <v>140200</v>
      </c>
    </row>
    <row r="12" spans="1:8" ht="30" customHeight="1">
      <c r="A12" s="17" t="s">
        <v>17</v>
      </c>
      <c r="B12" s="12">
        <f>'H14事業費・運営費'!F12</f>
        <v>99300</v>
      </c>
      <c r="C12" s="12">
        <f>'H14事業費・運営費'!F28</f>
        <v>128800</v>
      </c>
      <c r="D12" s="12">
        <f t="shared" si="0"/>
        <v>228100</v>
      </c>
      <c r="E12" s="21">
        <f t="shared" si="1"/>
        <v>114100</v>
      </c>
      <c r="F12" s="12">
        <f t="shared" si="2"/>
        <v>114000</v>
      </c>
      <c r="H12" s="27">
        <f t="shared" si="3"/>
        <v>114000</v>
      </c>
    </row>
    <row r="13" spans="1:8" ht="30" customHeight="1">
      <c r="A13" s="17" t="s">
        <v>18</v>
      </c>
      <c r="B13" s="12">
        <f>'H14事業費・運営費'!F13</f>
        <v>88000</v>
      </c>
      <c r="C13" s="12">
        <f>'H14事業費・運営費'!F29</f>
        <v>106000</v>
      </c>
      <c r="D13" s="12">
        <f t="shared" si="0"/>
        <v>194000</v>
      </c>
      <c r="E13" s="21">
        <f t="shared" si="1"/>
        <v>97000</v>
      </c>
      <c r="F13" s="12">
        <f t="shared" si="2"/>
        <v>97000</v>
      </c>
      <c r="H13" s="27">
        <f t="shared" si="3"/>
        <v>97000</v>
      </c>
    </row>
    <row r="14" spans="1:8" ht="30" customHeight="1" thickBot="1">
      <c r="A14" s="17" t="s">
        <v>19</v>
      </c>
      <c r="B14" s="12">
        <f>'H14事業費・運営費'!F14</f>
        <v>75200</v>
      </c>
      <c r="C14" s="12">
        <f>'H14事業費・運営費'!F30</f>
        <v>80400</v>
      </c>
      <c r="D14" s="12">
        <f t="shared" si="0"/>
        <v>155600</v>
      </c>
      <c r="E14" s="21">
        <f t="shared" si="1"/>
        <v>77800</v>
      </c>
      <c r="F14" s="12">
        <f t="shared" si="2"/>
        <v>77800</v>
      </c>
      <c r="H14" s="27">
        <f t="shared" si="3"/>
        <v>77800</v>
      </c>
    </row>
    <row r="15" spans="1:9" ht="30" customHeight="1" thickBot="1">
      <c r="A15" s="18"/>
      <c r="B15" s="13">
        <f>+SUM(B4:B14)</f>
        <v>1150000</v>
      </c>
      <c r="C15" s="13">
        <f>+SUM(C4:C14)</f>
        <v>1530000</v>
      </c>
      <c r="D15" s="13">
        <f>+SUM(D4:D14)</f>
        <v>2680000</v>
      </c>
      <c r="E15" s="22">
        <f>+SUM(E4:E14)</f>
        <v>1340300</v>
      </c>
      <c r="F15" s="13">
        <f>+SUM(F4:F14)</f>
        <v>1339700</v>
      </c>
      <c r="H15" s="26">
        <f>+SUM(H4:H14)</f>
        <v>1339700</v>
      </c>
      <c r="I15" s="25">
        <f>+E15+F15</f>
        <v>2680000</v>
      </c>
    </row>
  </sheetData>
  <sheetProtection/>
  <mergeCells count="4">
    <mergeCell ref="D2:D3"/>
    <mergeCell ref="E2:F2"/>
    <mergeCell ref="A1:F1"/>
    <mergeCell ref="A2:A3"/>
  </mergeCells>
  <printOptions/>
  <pageMargins left="1.98" right="0.787" top="0.984" bottom="0.984" header="0.512" footer="0.51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I6" sqref="I6"/>
    </sheetView>
  </sheetViews>
  <sheetFormatPr defaultColWidth="9.00390625" defaultRowHeight="13.5"/>
  <cols>
    <col min="1" max="6" width="13.625" style="0" customWidth="1"/>
    <col min="8" max="8" width="10.25390625" style="0" customWidth="1"/>
    <col min="9" max="9" width="9.25390625" style="0" bestFit="1" customWidth="1"/>
  </cols>
  <sheetData>
    <row r="1" spans="1:6" ht="30" customHeight="1" thickBot="1">
      <c r="A1" s="194" t="s">
        <v>0</v>
      </c>
      <c r="B1" s="194"/>
      <c r="C1" s="194"/>
      <c r="D1" s="194"/>
      <c r="E1" s="194"/>
      <c r="F1" s="194"/>
    </row>
    <row r="2" spans="1:6" ht="30" customHeight="1" thickBot="1">
      <c r="A2" s="202" t="s">
        <v>24</v>
      </c>
      <c r="B2" s="19" t="s">
        <v>7</v>
      </c>
      <c r="C2" s="19" t="s">
        <v>7</v>
      </c>
      <c r="D2" s="198" t="s">
        <v>21</v>
      </c>
      <c r="E2" s="200" t="s">
        <v>25</v>
      </c>
      <c r="F2" s="201"/>
    </row>
    <row r="3" spans="1:8" ht="30" customHeight="1" thickBot="1">
      <c r="A3" s="203"/>
      <c r="B3" s="23" t="s">
        <v>8</v>
      </c>
      <c r="C3" s="20" t="s">
        <v>8</v>
      </c>
      <c r="D3" s="199"/>
      <c r="E3" s="24" t="s">
        <v>22</v>
      </c>
      <c r="F3" s="23" t="s">
        <v>23</v>
      </c>
      <c r="H3" s="28" t="s">
        <v>26</v>
      </c>
    </row>
    <row r="4" spans="1:8" ht="30" customHeight="1">
      <c r="A4" s="17" t="s">
        <v>9</v>
      </c>
      <c r="B4" s="12">
        <v>125900</v>
      </c>
      <c r="C4" s="12">
        <v>203000</v>
      </c>
      <c r="D4" s="12">
        <f>+B4+C4</f>
        <v>328900</v>
      </c>
      <c r="E4" s="21">
        <v>164400</v>
      </c>
      <c r="F4" s="12">
        <f>+D4-E4</f>
        <v>164500</v>
      </c>
      <c r="H4" s="27">
        <f>+E4-10000</f>
        <v>154400</v>
      </c>
    </row>
    <row r="5" spans="1:8" ht="30" customHeight="1">
      <c r="A5" s="17" t="s">
        <v>10</v>
      </c>
      <c r="B5" s="12">
        <v>108000</v>
      </c>
      <c r="C5" s="12">
        <v>161600</v>
      </c>
      <c r="D5" s="12">
        <f aca="true" t="shared" si="0" ref="D5:D14">+B5+C5</f>
        <v>269600</v>
      </c>
      <c r="E5" s="21">
        <v>134800</v>
      </c>
      <c r="F5" s="12">
        <f aca="true" t="shared" si="1" ref="F5:F14">+D5-E5</f>
        <v>134800</v>
      </c>
      <c r="H5" s="8">
        <f aca="true" t="shared" si="2" ref="H5:H14">+E5-10000</f>
        <v>124800</v>
      </c>
    </row>
    <row r="6" spans="1:8" ht="30" customHeight="1">
      <c r="A6" s="17" t="s">
        <v>11</v>
      </c>
      <c r="B6" s="12">
        <v>86300</v>
      </c>
      <c r="C6" s="12">
        <v>111200</v>
      </c>
      <c r="D6" s="12">
        <f t="shared" si="0"/>
        <v>197500</v>
      </c>
      <c r="E6" s="21">
        <v>98800</v>
      </c>
      <c r="F6" s="12">
        <f t="shared" si="1"/>
        <v>98700</v>
      </c>
      <c r="H6" s="8">
        <f t="shared" si="2"/>
        <v>88800</v>
      </c>
    </row>
    <row r="7" spans="1:8" ht="30" customHeight="1">
      <c r="A7" s="17" t="s">
        <v>12</v>
      </c>
      <c r="B7" s="12">
        <v>102500</v>
      </c>
      <c r="C7" s="12">
        <v>148700</v>
      </c>
      <c r="D7" s="12">
        <f t="shared" si="0"/>
        <v>251200</v>
      </c>
      <c r="E7" s="21">
        <v>125600</v>
      </c>
      <c r="F7" s="12">
        <f t="shared" si="1"/>
        <v>125600</v>
      </c>
      <c r="H7" s="8">
        <f t="shared" si="2"/>
        <v>115600</v>
      </c>
    </row>
    <row r="8" spans="1:8" ht="30" customHeight="1">
      <c r="A8" s="17" t="s">
        <v>13</v>
      </c>
      <c r="B8" s="12">
        <v>113300</v>
      </c>
      <c r="C8" s="12">
        <v>173800</v>
      </c>
      <c r="D8" s="12">
        <f t="shared" si="0"/>
        <v>287100</v>
      </c>
      <c r="E8" s="21">
        <v>143600</v>
      </c>
      <c r="F8" s="12">
        <f t="shared" si="1"/>
        <v>143500</v>
      </c>
      <c r="H8" s="8">
        <f t="shared" si="2"/>
        <v>133600</v>
      </c>
    </row>
    <row r="9" spans="1:8" ht="30" customHeight="1">
      <c r="A9" s="17" t="s">
        <v>14</v>
      </c>
      <c r="B9" s="12">
        <v>127000</v>
      </c>
      <c r="C9" s="12">
        <v>205900</v>
      </c>
      <c r="D9" s="12">
        <f t="shared" si="0"/>
        <v>332900</v>
      </c>
      <c r="E9" s="21">
        <v>166400</v>
      </c>
      <c r="F9" s="12">
        <f t="shared" si="1"/>
        <v>166500</v>
      </c>
      <c r="H9" s="8">
        <f t="shared" si="2"/>
        <v>156400</v>
      </c>
    </row>
    <row r="10" spans="1:8" ht="30" customHeight="1">
      <c r="A10" s="17" t="s">
        <v>15</v>
      </c>
      <c r="B10" s="12">
        <v>94300</v>
      </c>
      <c r="C10" s="12">
        <v>129600</v>
      </c>
      <c r="D10" s="12">
        <f t="shared" si="0"/>
        <v>223900</v>
      </c>
      <c r="E10" s="21">
        <v>111900</v>
      </c>
      <c r="F10" s="12">
        <f t="shared" si="1"/>
        <v>112000</v>
      </c>
      <c r="H10" s="8">
        <f t="shared" si="2"/>
        <v>101900</v>
      </c>
    </row>
    <row r="11" spans="1:8" ht="30" customHeight="1">
      <c r="A11" s="17" t="s">
        <v>16</v>
      </c>
      <c r="B11" s="12">
        <v>71700</v>
      </c>
      <c r="C11" s="12">
        <v>77300</v>
      </c>
      <c r="D11" s="12">
        <f t="shared" si="0"/>
        <v>149000</v>
      </c>
      <c r="E11" s="21">
        <v>74500</v>
      </c>
      <c r="F11" s="12">
        <f t="shared" si="1"/>
        <v>74500</v>
      </c>
      <c r="H11" s="8">
        <f t="shared" si="2"/>
        <v>64500</v>
      </c>
    </row>
    <row r="12" spans="1:8" ht="30" customHeight="1">
      <c r="A12" s="17" t="s">
        <v>17</v>
      </c>
      <c r="B12" s="12">
        <v>86100</v>
      </c>
      <c r="C12" s="12">
        <v>110600</v>
      </c>
      <c r="D12" s="12">
        <f t="shared" si="0"/>
        <v>196700</v>
      </c>
      <c r="E12" s="21">
        <v>98400</v>
      </c>
      <c r="F12" s="12">
        <f t="shared" si="1"/>
        <v>98300</v>
      </c>
      <c r="H12" s="8">
        <f t="shared" si="2"/>
        <v>88400</v>
      </c>
    </row>
    <row r="13" spans="1:8" ht="30" customHeight="1">
      <c r="A13" s="17" t="s">
        <v>18</v>
      </c>
      <c r="B13" s="12">
        <v>85000</v>
      </c>
      <c r="C13" s="12">
        <v>107900</v>
      </c>
      <c r="D13" s="12">
        <f t="shared" si="0"/>
        <v>192900</v>
      </c>
      <c r="E13" s="21">
        <v>96400</v>
      </c>
      <c r="F13" s="12">
        <f t="shared" si="1"/>
        <v>96500</v>
      </c>
      <c r="H13" s="8">
        <f t="shared" si="2"/>
        <v>86400</v>
      </c>
    </row>
    <row r="14" spans="1:8" ht="30" customHeight="1" thickBot="1">
      <c r="A14" s="17" t="s">
        <v>19</v>
      </c>
      <c r="B14" s="12">
        <v>73900</v>
      </c>
      <c r="C14" s="12">
        <v>82400</v>
      </c>
      <c r="D14" s="12">
        <f t="shared" si="0"/>
        <v>156300</v>
      </c>
      <c r="E14" s="21">
        <v>78200</v>
      </c>
      <c r="F14" s="12">
        <f t="shared" si="1"/>
        <v>78100</v>
      </c>
      <c r="H14" s="29">
        <f t="shared" si="2"/>
        <v>68200</v>
      </c>
    </row>
    <row r="15" spans="1:9" ht="30" customHeight="1" thickBot="1">
      <c r="A15" s="18"/>
      <c r="B15" s="13">
        <f>+SUM(B4:B14)</f>
        <v>1074000</v>
      </c>
      <c r="C15" s="13">
        <f>+SUM(C4:C14)</f>
        <v>1512000</v>
      </c>
      <c r="D15" s="13">
        <f>+SUM(D4:D14)</f>
        <v>2586000</v>
      </c>
      <c r="E15" s="22">
        <f>+SUM(E4:E14)</f>
        <v>1293000</v>
      </c>
      <c r="F15" s="13">
        <f>+SUM(F4:F14)</f>
        <v>1293000</v>
      </c>
      <c r="H15" s="26">
        <f>+SUM(H4:H14)</f>
        <v>1183000</v>
      </c>
      <c r="I15" s="25"/>
    </row>
  </sheetData>
  <sheetProtection/>
  <mergeCells count="4">
    <mergeCell ref="D2:D3"/>
    <mergeCell ref="E2:F2"/>
    <mergeCell ref="A1:F1"/>
    <mergeCell ref="A2:A3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8">
      <selection activeCell="G17" sqref="G17"/>
    </sheetView>
  </sheetViews>
  <sheetFormatPr defaultColWidth="9.00390625" defaultRowHeight="13.5"/>
  <cols>
    <col min="1" max="6" width="12.625" style="0" customWidth="1"/>
    <col min="7" max="7" width="9.25390625" style="0" bestFit="1" customWidth="1"/>
    <col min="9" max="9" width="9.25390625" style="0" bestFit="1" customWidth="1"/>
  </cols>
  <sheetData>
    <row r="1" spans="1:6" ht="25.5" customHeight="1" thickBot="1">
      <c r="A1" s="194" t="s">
        <v>0</v>
      </c>
      <c r="B1" s="194"/>
      <c r="C1" s="194"/>
      <c r="D1" s="194"/>
      <c r="E1" s="194"/>
      <c r="F1" s="194"/>
    </row>
    <row r="2" spans="1:6" ht="19.5" customHeight="1">
      <c r="A2" s="195" t="s">
        <v>1</v>
      </c>
      <c r="B2" s="196" t="s">
        <v>6</v>
      </c>
      <c r="C2" s="196"/>
      <c r="D2" s="196"/>
      <c r="E2" s="197"/>
      <c r="F2" s="14" t="s">
        <v>7</v>
      </c>
    </row>
    <row r="3" spans="1:6" ht="19.5" customHeight="1">
      <c r="A3" s="195"/>
      <c r="B3" s="6" t="s">
        <v>2</v>
      </c>
      <c r="C3" s="6" t="s">
        <v>3</v>
      </c>
      <c r="D3" s="6" t="s">
        <v>4</v>
      </c>
      <c r="E3" s="10" t="s">
        <v>5</v>
      </c>
      <c r="F3" s="5" t="s">
        <v>8</v>
      </c>
    </row>
    <row r="4" spans="1:7" ht="19.5" customHeight="1">
      <c r="A4" s="7" t="s">
        <v>9</v>
      </c>
      <c r="B4" s="8">
        <v>60000</v>
      </c>
      <c r="C4" s="8">
        <v>5498</v>
      </c>
      <c r="D4" s="8">
        <f>414000*G4</f>
        <v>65876.70757119704</v>
      </c>
      <c r="E4" s="11">
        <f>+B4+D4</f>
        <v>125876.70757119704</v>
      </c>
      <c r="F4" s="12">
        <v>125800</v>
      </c>
      <c r="G4">
        <f>+C4/C15</f>
        <v>0.1591224820560315</v>
      </c>
    </row>
    <row r="5" spans="1:7" ht="19.5" customHeight="1">
      <c r="A5" s="7" t="s">
        <v>10</v>
      </c>
      <c r="B5" s="8">
        <v>60000</v>
      </c>
      <c r="C5" s="8">
        <v>4006</v>
      </c>
      <c r="D5" s="8">
        <f aca="true" t="shared" si="0" ref="D5:D14">414000*G5</f>
        <v>47999.65269738366</v>
      </c>
      <c r="E5" s="11">
        <f aca="true" t="shared" si="1" ref="E5:E14">+B5+D5</f>
        <v>107999.65269738366</v>
      </c>
      <c r="F5" s="12">
        <v>108000</v>
      </c>
      <c r="G5">
        <f>+C5/C15</f>
        <v>0.11594119009029868</v>
      </c>
    </row>
    <row r="6" spans="1:7" ht="19.5" customHeight="1">
      <c r="A6" s="7" t="s">
        <v>11</v>
      </c>
      <c r="B6" s="8">
        <v>60000</v>
      </c>
      <c r="C6" s="8">
        <v>2197</v>
      </c>
      <c r="D6" s="8">
        <f t="shared" si="0"/>
        <v>26324.322759898125</v>
      </c>
      <c r="E6" s="11">
        <f t="shared" si="1"/>
        <v>86324.32275989812</v>
      </c>
      <c r="F6" s="12">
        <v>86300</v>
      </c>
      <c r="G6">
        <f>+C6/C15</f>
        <v>0.06358532067608243</v>
      </c>
    </row>
    <row r="7" spans="1:7" ht="19.5" customHeight="1">
      <c r="A7" s="7" t="s">
        <v>12</v>
      </c>
      <c r="B7" s="8">
        <v>60000</v>
      </c>
      <c r="C7" s="8">
        <v>3546</v>
      </c>
      <c r="D7" s="8">
        <f t="shared" si="0"/>
        <v>42487.96017596666</v>
      </c>
      <c r="E7" s="11">
        <f t="shared" si="1"/>
        <v>102487.96017596667</v>
      </c>
      <c r="F7" s="12">
        <v>102400</v>
      </c>
      <c r="G7">
        <f>+C7/C15</f>
        <v>0.10262792313035425</v>
      </c>
    </row>
    <row r="8" spans="1:7" ht="19.5" customHeight="1">
      <c r="A8" s="7" t="s">
        <v>13</v>
      </c>
      <c r="B8" s="8">
        <v>60000</v>
      </c>
      <c r="C8" s="8">
        <v>4448</v>
      </c>
      <c r="D8" s="8">
        <f t="shared" si="0"/>
        <v>53295.670294049545</v>
      </c>
      <c r="E8" s="11">
        <f t="shared" si="1"/>
        <v>113295.67029404955</v>
      </c>
      <c r="F8" s="12">
        <v>113200</v>
      </c>
      <c r="G8">
        <f>+C8/C15</f>
        <v>0.12873350312572354</v>
      </c>
    </row>
    <row r="9" spans="1:7" ht="19.5" customHeight="1">
      <c r="A9" s="7" t="s">
        <v>14</v>
      </c>
      <c r="B9" s="8">
        <v>60000</v>
      </c>
      <c r="C9" s="8">
        <v>5599</v>
      </c>
      <c r="D9" s="8">
        <f t="shared" si="0"/>
        <v>67086.88353785599</v>
      </c>
      <c r="E9" s="11">
        <f t="shared" si="1"/>
        <v>127086.88353785599</v>
      </c>
      <c r="F9" s="12">
        <v>127000</v>
      </c>
      <c r="G9">
        <f>+C9/C15</f>
        <v>0.16204561241028015</v>
      </c>
    </row>
    <row r="10" spans="1:7" ht="19.5" customHeight="1">
      <c r="A10" s="7" t="s">
        <v>15</v>
      </c>
      <c r="B10" s="8">
        <v>60000</v>
      </c>
      <c r="C10" s="8">
        <v>2860</v>
      </c>
      <c r="D10" s="8">
        <f t="shared" si="0"/>
        <v>34268.34915489697</v>
      </c>
      <c r="E10" s="11">
        <f t="shared" si="1"/>
        <v>94268.34915489698</v>
      </c>
      <c r="F10" s="12">
        <v>94200</v>
      </c>
      <c r="G10">
        <f>+C10/C15</f>
        <v>0.08277379022921973</v>
      </c>
    </row>
    <row r="11" spans="1:7" ht="19.5" customHeight="1">
      <c r="A11" s="7" t="s">
        <v>16</v>
      </c>
      <c r="B11" s="8">
        <v>60000</v>
      </c>
      <c r="C11" s="8">
        <f>472+354+152</f>
        <v>978</v>
      </c>
      <c r="D11" s="8">
        <f t="shared" si="0"/>
        <v>11718.337578143088</v>
      </c>
      <c r="E11" s="11">
        <f t="shared" si="1"/>
        <v>71718.33757814308</v>
      </c>
      <c r="F11" s="12">
        <v>71700</v>
      </c>
      <c r="G11">
        <f>+C11/C15</f>
        <v>0.02830516323222968</v>
      </c>
    </row>
    <row r="12" spans="1:7" ht="19.5" customHeight="1">
      <c r="A12" s="7" t="s">
        <v>17</v>
      </c>
      <c r="B12" s="8">
        <v>60000</v>
      </c>
      <c r="C12" s="8">
        <f>3155-472-354-152</f>
        <v>2177</v>
      </c>
      <c r="D12" s="8">
        <f t="shared" si="0"/>
        <v>26084.683954619126</v>
      </c>
      <c r="E12" s="11">
        <f t="shared" si="1"/>
        <v>86084.68395461913</v>
      </c>
      <c r="F12" s="12">
        <v>86000</v>
      </c>
      <c r="G12">
        <f>+C12/C15</f>
        <v>0.0630064829821718</v>
      </c>
    </row>
    <row r="13" spans="1:7" ht="19.5" customHeight="1">
      <c r="A13" s="7" t="s">
        <v>18</v>
      </c>
      <c r="B13" s="8">
        <v>60000</v>
      </c>
      <c r="C13" s="8">
        <v>2080</v>
      </c>
      <c r="D13" s="8">
        <f t="shared" si="0"/>
        <v>24922.435749015975</v>
      </c>
      <c r="E13" s="11">
        <f t="shared" si="1"/>
        <v>84922.43574901597</v>
      </c>
      <c r="F13" s="12">
        <v>84900</v>
      </c>
      <c r="G13">
        <f>+C13/C15</f>
        <v>0.060199120166705256</v>
      </c>
    </row>
    <row r="14" spans="1:7" ht="19.5" customHeight="1">
      <c r="A14" s="7" t="s">
        <v>19</v>
      </c>
      <c r="B14" s="8">
        <v>60000</v>
      </c>
      <c r="C14" s="8">
        <v>1163</v>
      </c>
      <c r="D14" s="8">
        <f t="shared" si="0"/>
        <v>13934.996526973835</v>
      </c>
      <c r="E14" s="11">
        <f t="shared" si="1"/>
        <v>73934.99652697383</v>
      </c>
      <c r="F14" s="12">
        <v>73900</v>
      </c>
      <c r="G14">
        <f>+C14/C15</f>
        <v>0.033659411900902984</v>
      </c>
    </row>
    <row r="15" spans="1:8" ht="19.5" customHeight="1" thickBot="1">
      <c r="A15" s="9"/>
      <c r="B15" s="8">
        <f aca="true" t="shared" si="2" ref="B15:G15">+SUM(B4:B14)</f>
        <v>660000</v>
      </c>
      <c r="C15" s="8">
        <f t="shared" si="2"/>
        <v>34552</v>
      </c>
      <c r="D15" s="8">
        <f t="shared" si="2"/>
        <v>414000.00000000006</v>
      </c>
      <c r="E15" s="11">
        <f t="shared" si="2"/>
        <v>1074000.0000000002</v>
      </c>
      <c r="F15" s="13">
        <f t="shared" si="2"/>
        <v>1073400</v>
      </c>
      <c r="G15" s="16">
        <f t="shared" si="2"/>
        <v>0.9999999999999999</v>
      </c>
      <c r="H15" s="16">
        <f>537000*2-B15</f>
        <v>414000</v>
      </c>
    </row>
    <row r="16" ht="19.5" customHeight="1"/>
    <row r="17" spans="1:6" ht="25.5" customHeight="1" thickBot="1">
      <c r="A17" s="194" t="s">
        <v>20</v>
      </c>
      <c r="B17" s="194"/>
      <c r="C17" s="194"/>
      <c r="D17" s="194"/>
      <c r="E17" s="194"/>
      <c r="F17" s="194"/>
    </row>
    <row r="18" spans="1:6" ht="19.5" customHeight="1">
      <c r="A18" s="195" t="s">
        <v>1</v>
      </c>
      <c r="B18" s="196" t="s">
        <v>6</v>
      </c>
      <c r="C18" s="196"/>
      <c r="D18" s="196"/>
      <c r="E18" s="197"/>
      <c r="F18" s="14" t="s">
        <v>7</v>
      </c>
    </row>
    <row r="19" spans="1:6" ht="19.5" customHeight="1">
      <c r="A19" s="195"/>
      <c r="B19" s="6" t="s">
        <v>2</v>
      </c>
      <c r="C19" s="6" t="s">
        <v>3</v>
      </c>
      <c r="D19" s="6" t="s">
        <v>4</v>
      </c>
      <c r="E19" s="10" t="s">
        <v>5</v>
      </c>
      <c r="F19" s="15" t="s">
        <v>8</v>
      </c>
    </row>
    <row r="20" spans="1:7" ht="19.5" customHeight="1">
      <c r="A20" s="7" t="s">
        <v>9</v>
      </c>
      <c r="B20" s="8">
        <v>50000</v>
      </c>
      <c r="C20" s="8">
        <v>5498</v>
      </c>
      <c r="D20" s="8">
        <f>962000*G20</f>
        <v>153075.8277379023</v>
      </c>
      <c r="E20" s="11">
        <f>+B20+D20</f>
        <v>203075.8277379023</v>
      </c>
      <c r="F20" s="12">
        <v>203000</v>
      </c>
      <c r="G20">
        <f>+C20/C31</f>
        <v>0.1591224820560315</v>
      </c>
    </row>
    <row r="21" spans="1:7" ht="19.5" customHeight="1">
      <c r="A21" s="7" t="s">
        <v>10</v>
      </c>
      <c r="B21" s="8">
        <v>50000</v>
      </c>
      <c r="C21" s="8">
        <v>4006</v>
      </c>
      <c r="D21" s="8">
        <f aca="true" t="shared" si="3" ref="D21:D30">962000*G21</f>
        <v>111535.42486686734</v>
      </c>
      <c r="E21" s="11">
        <f aca="true" t="shared" si="4" ref="E21:E30">+B21+D21</f>
        <v>161535.42486686734</v>
      </c>
      <c r="F21" s="12">
        <v>161500</v>
      </c>
      <c r="G21">
        <f>+C21/C31</f>
        <v>0.11594119009029868</v>
      </c>
    </row>
    <row r="22" spans="1:7" ht="19.5" customHeight="1">
      <c r="A22" s="7" t="s">
        <v>11</v>
      </c>
      <c r="B22" s="8">
        <v>50000</v>
      </c>
      <c r="C22" s="8">
        <v>2197</v>
      </c>
      <c r="D22" s="8">
        <f t="shared" si="3"/>
        <v>61169.07849039129</v>
      </c>
      <c r="E22" s="11">
        <f t="shared" si="4"/>
        <v>111169.07849039129</v>
      </c>
      <c r="F22" s="12">
        <v>111100</v>
      </c>
      <c r="G22">
        <f>+C22/C31</f>
        <v>0.06358532067608243</v>
      </c>
    </row>
    <row r="23" spans="1:7" ht="19.5" customHeight="1">
      <c r="A23" s="7" t="s">
        <v>12</v>
      </c>
      <c r="B23" s="8">
        <v>50000</v>
      </c>
      <c r="C23" s="8">
        <v>3546</v>
      </c>
      <c r="D23" s="8">
        <f t="shared" si="3"/>
        <v>98728.06205140079</v>
      </c>
      <c r="E23" s="11">
        <f t="shared" si="4"/>
        <v>148728.06205140078</v>
      </c>
      <c r="F23" s="12">
        <v>148700</v>
      </c>
      <c r="G23">
        <f>+C23/C31</f>
        <v>0.10262792313035425</v>
      </c>
    </row>
    <row r="24" spans="1:7" ht="19.5" customHeight="1">
      <c r="A24" s="7" t="s">
        <v>13</v>
      </c>
      <c r="B24" s="8">
        <v>50000</v>
      </c>
      <c r="C24" s="8">
        <v>4448</v>
      </c>
      <c r="D24" s="8">
        <f t="shared" si="3"/>
        <v>123841.63000694604</v>
      </c>
      <c r="E24" s="11">
        <f t="shared" si="4"/>
        <v>173841.63000694604</v>
      </c>
      <c r="F24" s="12">
        <v>173800</v>
      </c>
      <c r="G24">
        <f>+C24/C31</f>
        <v>0.12873350312572354</v>
      </c>
    </row>
    <row r="25" spans="1:7" ht="19.5" customHeight="1">
      <c r="A25" s="7" t="s">
        <v>14</v>
      </c>
      <c r="B25" s="8">
        <v>50000</v>
      </c>
      <c r="C25" s="8">
        <v>5599</v>
      </c>
      <c r="D25" s="8">
        <f t="shared" si="3"/>
        <v>155887.87913868952</v>
      </c>
      <c r="E25" s="11">
        <f t="shared" si="4"/>
        <v>205887.87913868952</v>
      </c>
      <c r="F25" s="12">
        <v>205800</v>
      </c>
      <c r="G25">
        <f>+C25/C31</f>
        <v>0.16204561241028015</v>
      </c>
    </row>
    <row r="26" spans="1:7" ht="19.5" customHeight="1">
      <c r="A26" s="7" t="s">
        <v>15</v>
      </c>
      <c r="B26" s="8">
        <v>50000</v>
      </c>
      <c r="C26" s="8">
        <v>2860</v>
      </c>
      <c r="D26" s="8">
        <f t="shared" si="3"/>
        <v>79628.38620050938</v>
      </c>
      <c r="E26" s="11">
        <f t="shared" si="4"/>
        <v>129628.38620050938</v>
      </c>
      <c r="F26" s="12">
        <v>129600</v>
      </c>
      <c r="G26">
        <f>+C26/C31</f>
        <v>0.08277379022921973</v>
      </c>
    </row>
    <row r="27" spans="1:7" ht="19.5" customHeight="1">
      <c r="A27" s="7" t="s">
        <v>16</v>
      </c>
      <c r="B27" s="8">
        <v>50000</v>
      </c>
      <c r="C27" s="8">
        <f>472+354+152</f>
        <v>978</v>
      </c>
      <c r="D27" s="8">
        <f t="shared" si="3"/>
        <v>27229.567029404952</v>
      </c>
      <c r="E27" s="11">
        <f t="shared" si="4"/>
        <v>77229.56702940495</v>
      </c>
      <c r="F27" s="12">
        <v>77200</v>
      </c>
      <c r="G27">
        <f>+C27/C31</f>
        <v>0.02830516323222968</v>
      </c>
    </row>
    <row r="28" spans="1:7" ht="19.5" customHeight="1">
      <c r="A28" s="7" t="s">
        <v>17</v>
      </c>
      <c r="B28" s="8">
        <v>50000</v>
      </c>
      <c r="C28" s="8">
        <f>3155-472-354-152</f>
        <v>2177</v>
      </c>
      <c r="D28" s="8">
        <f t="shared" si="3"/>
        <v>60612.23662884928</v>
      </c>
      <c r="E28" s="11">
        <f t="shared" si="4"/>
        <v>110612.23662884928</v>
      </c>
      <c r="F28" s="12">
        <v>110600</v>
      </c>
      <c r="G28">
        <f>+C28/C31</f>
        <v>0.0630064829821718</v>
      </c>
    </row>
    <row r="29" spans="1:7" ht="19.5" customHeight="1">
      <c r="A29" s="7" t="s">
        <v>18</v>
      </c>
      <c r="B29" s="8">
        <v>50000</v>
      </c>
      <c r="C29" s="8">
        <v>2080</v>
      </c>
      <c r="D29" s="8">
        <f t="shared" si="3"/>
        <v>57911.553600370455</v>
      </c>
      <c r="E29" s="11">
        <f t="shared" si="4"/>
        <v>107911.55360037045</v>
      </c>
      <c r="F29" s="12">
        <v>107900</v>
      </c>
      <c r="G29">
        <f>+C29/C31</f>
        <v>0.060199120166705256</v>
      </c>
    </row>
    <row r="30" spans="1:7" ht="19.5" customHeight="1">
      <c r="A30" s="7" t="s">
        <v>19</v>
      </c>
      <c r="B30" s="8">
        <v>50000</v>
      </c>
      <c r="C30" s="8">
        <v>1163</v>
      </c>
      <c r="D30" s="8">
        <f t="shared" si="3"/>
        <v>32380.35424866867</v>
      </c>
      <c r="E30" s="11">
        <f t="shared" si="4"/>
        <v>82380.35424866868</v>
      </c>
      <c r="F30" s="12">
        <v>82300</v>
      </c>
      <c r="G30">
        <f>+C30/C31</f>
        <v>0.033659411900902984</v>
      </c>
    </row>
    <row r="31" spans="1:9" ht="19.5" customHeight="1" thickBot="1">
      <c r="A31" s="9"/>
      <c r="B31" s="8">
        <f aca="true" t="shared" si="5" ref="B31:G31">+SUM(B20:B30)</f>
        <v>550000</v>
      </c>
      <c r="C31" s="8">
        <f t="shared" si="5"/>
        <v>34552</v>
      </c>
      <c r="D31" s="8">
        <f t="shared" si="5"/>
        <v>962000</v>
      </c>
      <c r="E31" s="11">
        <f t="shared" si="5"/>
        <v>1512000</v>
      </c>
      <c r="F31" s="13">
        <f t="shared" si="5"/>
        <v>1511500</v>
      </c>
      <c r="G31" s="16">
        <f t="shared" si="5"/>
        <v>0.9999999999999999</v>
      </c>
      <c r="H31" s="16">
        <f>756000*2-550000</f>
        <v>962000</v>
      </c>
      <c r="I31" s="16"/>
    </row>
  </sheetData>
  <sheetProtection/>
  <mergeCells count="6">
    <mergeCell ref="A1:F1"/>
    <mergeCell ref="A17:F17"/>
    <mergeCell ref="A18:A19"/>
    <mergeCell ref="B18:E18"/>
    <mergeCell ref="A2:A3"/>
    <mergeCell ref="B2:E2"/>
  </mergeCells>
  <printOptions/>
  <pageMargins left="0.787" right="0.787" top="0.984" bottom="0.984" header="0.512" footer="0.512"/>
  <pageSetup horizontalDpi="300" verticalDpi="300"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6" width="13.625" style="0" customWidth="1"/>
    <col min="8" max="8" width="10.25390625" style="0" customWidth="1"/>
    <col min="9" max="9" width="9.25390625" style="0" bestFit="1" customWidth="1"/>
  </cols>
  <sheetData>
    <row r="1" spans="1:6" ht="39.75" customHeight="1">
      <c r="A1" s="194" t="s">
        <v>95</v>
      </c>
      <c r="B1" s="194"/>
      <c r="C1" s="194"/>
      <c r="D1" s="194"/>
      <c r="E1" s="194"/>
      <c r="F1" s="194"/>
    </row>
    <row r="2" spans="1:6" ht="39.75" customHeight="1" thickBot="1">
      <c r="A2" s="72"/>
      <c r="B2" s="72"/>
      <c r="C2" s="72"/>
      <c r="D2" s="72"/>
      <c r="E2" s="72"/>
      <c r="F2" s="73" t="s">
        <v>91</v>
      </c>
    </row>
    <row r="3" spans="1:6" ht="39.75" customHeight="1" thickBot="1">
      <c r="A3" s="202" t="s">
        <v>24</v>
      </c>
      <c r="B3" s="65" t="s">
        <v>96</v>
      </c>
      <c r="C3" s="65" t="s">
        <v>97</v>
      </c>
      <c r="D3" s="198" t="s">
        <v>21</v>
      </c>
      <c r="E3" s="200" t="s">
        <v>25</v>
      </c>
      <c r="F3" s="201"/>
    </row>
    <row r="4" spans="1:8" ht="39.75" customHeight="1" thickBot="1">
      <c r="A4" s="203"/>
      <c r="B4" s="23" t="s">
        <v>8</v>
      </c>
      <c r="C4" s="20" t="s">
        <v>8</v>
      </c>
      <c r="D4" s="199"/>
      <c r="E4" s="24" t="s">
        <v>22</v>
      </c>
      <c r="F4" s="23" t="s">
        <v>23</v>
      </c>
      <c r="H4" s="66" t="s">
        <v>83</v>
      </c>
    </row>
    <row r="5" spans="1:8" ht="39.75" customHeight="1">
      <c r="A5" s="17" t="s">
        <v>9</v>
      </c>
      <c r="B5" s="12">
        <f>+'H17事業費・運営費'!F4</f>
        <v>147530</v>
      </c>
      <c r="C5" s="12">
        <f>+'H17事業費・運営費'!F20</f>
        <v>225061</v>
      </c>
      <c r="D5" s="12">
        <f aca="true" t="shared" si="0" ref="D5:D15">+B5+C5</f>
        <v>372591</v>
      </c>
      <c r="E5" s="21">
        <f>+ROUNDUP(D5/2,-1)</f>
        <v>186300</v>
      </c>
      <c r="F5" s="12">
        <f aca="true" t="shared" si="1" ref="F5:F15">+D5-E5</f>
        <v>186291</v>
      </c>
      <c r="H5" s="27">
        <f aca="true" t="shared" si="2" ref="H5:H15">+F5</f>
        <v>186291</v>
      </c>
    </row>
    <row r="6" spans="1:8" ht="39.75" customHeight="1">
      <c r="A6" s="17" t="s">
        <v>10</v>
      </c>
      <c r="B6" s="12">
        <f>+'H17事業費・運営費'!F5</f>
        <v>118840</v>
      </c>
      <c r="C6" s="12">
        <f>+'H17事業費・運営費'!F21</f>
        <v>167680</v>
      </c>
      <c r="D6" s="12">
        <f t="shared" si="0"/>
        <v>286520</v>
      </c>
      <c r="E6" s="21">
        <f aca="true" t="shared" si="3" ref="E6:E15">+ROUNDUP(D6/2,-1)</f>
        <v>143260</v>
      </c>
      <c r="F6" s="12">
        <f t="shared" si="1"/>
        <v>143260</v>
      </c>
      <c r="H6" s="27">
        <f t="shared" si="2"/>
        <v>143260</v>
      </c>
    </row>
    <row r="7" spans="1:8" ht="39.75" customHeight="1">
      <c r="A7" s="17" t="s">
        <v>11</v>
      </c>
      <c r="B7" s="12">
        <f>+'H17事業費・運営費'!F6</f>
        <v>91459</v>
      </c>
      <c r="C7" s="12">
        <f>+'H17事業費・運営費'!F22</f>
        <v>112917</v>
      </c>
      <c r="D7" s="12">
        <f t="shared" si="0"/>
        <v>204376</v>
      </c>
      <c r="E7" s="21">
        <f t="shared" si="3"/>
        <v>102190</v>
      </c>
      <c r="F7" s="12">
        <f t="shared" si="1"/>
        <v>102186</v>
      </c>
      <c r="H7" s="27">
        <f t="shared" si="2"/>
        <v>102186</v>
      </c>
    </row>
    <row r="8" spans="1:8" ht="39.75" customHeight="1">
      <c r="A8" s="17" t="s">
        <v>12</v>
      </c>
      <c r="B8" s="12">
        <f>+'H17事業費・運営費'!F7</f>
        <v>106660</v>
      </c>
      <c r="C8" s="12">
        <f>+'H17事業費・運営費'!F23</f>
        <v>143319</v>
      </c>
      <c r="D8" s="12">
        <f t="shared" si="0"/>
        <v>249979</v>
      </c>
      <c r="E8" s="21">
        <f t="shared" si="3"/>
        <v>124990</v>
      </c>
      <c r="F8" s="12">
        <f t="shared" si="1"/>
        <v>124989</v>
      </c>
      <c r="H8" s="27">
        <f t="shared" si="2"/>
        <v>124989</v>
      </c>
    </row>
    <row r="9" spans="1:8" ht="39.75" customHeight="1">
      <c r="A9" s="17" t="s">
        <v>13</v>
      </c>
      <c r="B9" s="12">
        <f>+'H17事業費・運営費'!F8</f>
        <v>117431</v>
      </c>
      <c r="C9" s="12">
        <f>+'H17事業費・運営費'!F24</f>
        <v>164862</v>
      </c>
      <c r="D9" s="12">
        <f t="shared" si="0"/>
        <v>282293</v>
      </c>
      <c r="E9" s="21">
        <f t="shared" si="3"/>
        <v>141150</v>
      </c>
      <c r="F9" s="12">
        <f t="shared" si="1"/>
        <v>141143</v>
      </c>
      <c r="H9" s="27">
        <f t="shared" si="2"/>
        <v>141143</v>
      </c>
    </row>
    <row r="10" spans="1:8" ht="39.75" customHeight="1">
      <c r="A10" s="17" t="s">
        <v>14</v>
      </c>
      <c r="B10" s="12">
        <f>+'H17事業費・運営費'!F9</f>
        <v>135702</v>
      </c>
      <c r="C10" s="12">
        <f>+'H17事業費・運営費'!F25</f>
        <v>201404</v>
      </c>
      <c r="D10" s="12">
        <f t="shared" si="0"/>
        <v>337106</v>
      </c>
      <c r="E10" s="21">
        <f t="shared" si="3"/>
        <v>168560</v>
      </c>
      <c r="F10" s="12">
        <f t="shared" si="1"/>
        <v>168546</v>
      </c>
      <c r="H10" s="27">
        <f t="shared" si="2"/>
        <v>168546</v>
      </c>
    </row>
    <row r="11" spans="1:8" ht="39.75" customHeight="1">
      <c r="A11" s="17" t="s">
        <v>15</v>
      </c>
      <c r="B11" s="12">
        <f>+'H17事業費・運営費'!F10</f>
        <v>103841</v>
      </c>
      <c r="C11" s="12">
        <f>+'H17事業費・運営費'!F26</f>
        <v>137681</v>
      </c>
      <c r="D11" s="12">
        <f t="shared" si="0"/>
        <v>241522</v>
      </c>
      <c r="E11" s="21">
        <f t="shared" si="3"/>
        <v>120770</v>
      </c>
      <c r="F11" s="12">
        <f t="shared" si="1"/>
        <v>120752</v>
      </c>
      <c r="H11" s="27">
        <f t="shared" si="2"/>
        <v>120752</v>
      </c>
    </row>
    <row r="12" spans="1:9" ht="39.75" customHeight="1">
      <c r="A12" s="17" t="s">
        <v>16</v>
      </c>
      <c r="B12" s="12">
        <f>+'H17事業費・運営費'!F11</f>
        <v>73036</v>
      </c>
      <c r="C12" s="12">
        <f>+'H17事業費・運営費'!F27</f>
        <v>76073</v>
      </c>
      <c r="D12" s="12">
        <f t="shared" si="0"/>
        <v>149109</v>
      </c>
      <c r="E12" s="21">
        <f t="shared" si="3"/>
        <v>74560</v>
      </c>
      <c r="F12" s="12">
        <f t="shared" si="1"/>
        <v>74549</v>
      </c>
      <c r="H12" s="27">
        <f t="shared" si="2"/>
        <v>74549</v>
      </c>
      <c r="I12" s="25"/>
    </row>
    <row r="13" spans="1:8" ht="39.75" customHeight="1">
      <c r="A13" s="17" t="s">
        <v>17</v>
      </c>
      <c r="B13" s="12">
        <f>+'H17事業費・運営費'!F12</f>
        <v>99713</v>
      </c>
      <c r="C13" s="12">
        <f>+'H17事業費・運営費'!F28</f>
        <v>129427</v>
      </c>
      <c r="D13" s="12">
        <f t="shared" si="0"/>
        <v>229140</v>
      </c>
      <c r="E13" s="21">
        <f t="shared" si="3"/>
        <v>114570</v>
      </c>
      <c r="F13" s="12">
        <f t="shared" si="1"/>
        <v>114570</v>
      </c>
      <c r="H13" s="27">
        <f t="shared" si="2"/>
        <v>114570</v>
      </c>
    </row>
    <row r="14" spans="1:8" ht="39.75" customHeight="1">
      <c r="A14" s="17" t="s">
        <v>18</v>
      </c>
      <c r="B14" s="12">
        <f>+'H17事業費・運営費'!F13</f>
        <v>87885</v>
      </c>
      <c r="C14" s="12">
        <f>+'H17事業費・運営費'!F29</f>
        <v>105770</v>
      </c>
      <c r="D14" s="12">
        <f t="shared" si="0"/>
        <v>193655</v>
      </c>
      <c r="E14" s="21">
        <f t="shared" si="3"/>
        <v>96830</v>
      </c>
      <c r="F14" s="12">
        <f t="shared" si="1"/>
        <v>96825</v>
      </c>
      <c r="H14" s="27">
        <f t="shared" si="2"/>
        <v>96825</v>
      </c>
    </row>
    <row r="15" spans="1:8" ht="39.75" customHeight="1" thickBot="1">
      <c r="A15" s="17" t="s">
        <v>19</v>
      </c>
      <c r="B15" s="12">
        <f>+'H17事業費・運営費'!F14</f>
        <v>75553</v>
      </c>
      <c r="C15" s="12">
        <f>+'H17事業費・運営費'!F30</f>
        <v>81106</v>
      </c>
      <c r="D15" s="12">
        <f t="shared" si="0"/>
        <v>156659</v>
      </c>
      <c r="E15" s="21">
        <f t="shared" si="3"/>
        <v>78330</v>
      </c>
      <c r="F15" s="12">
        <f t="shared" si="1"/>
        <v>78329</v>
      </c>
      <c r="H15" s="27">
        <f t="shared" si="2"/>
        <v>78329</v>
      </c>
    </row>
    <row r="16" spans="1:9" ht="39.75" customHeight="1" thickBot="1">
      <c r="A16" s="18"/>
      <c r="B16" s="13">
        <f>+SUM(B5:B15)</f>
        <v>1157650</v>
      </c>
      <c r="C16" s="13">
        <f>+SUM(C5:C15)</f>
        <v>1545300</v>
      </c>
      <c r="D16" s="13">
        <f>+SUM(D5:D15)</f>
        <v>2702950</v>
      </c>
      <c r="E16" s="22">
        <f>+SUM(E5:E15)</f>
        <v>1351510</v>
      </c>
      <c r="F16" s="13">
        <f>+SUM(F5:F15)</f>
        <v>1351440</v>
      </c>
      <c r="H16" s="26">
        <f>+SUM(H5:H15)</f>
        <v>1351440</v>
      </c>
      <c r="I16" s="25">
        <f>+E16+F16</f>
        <v>2702950</v>
      </c>
    </row>
  </sheetData>
  <sheetProtection/>
  <mergeCells count="4">
    <mergeCell ref="A1:F1"/>
    <mergeCell ref="A3:A4"/>
    <mergeCell ref="D3:D4"/>
    <mergeCell ref="E3:F3"/>
  </mergeCells>
  <printOptions/>
  <pageMargins left="0.99" right="0.787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A18" sqref="A1:IV16384"/>
    </sheetView>
  </sheetViews>
  <sheetFormatPr defaultColWidth="9.00390625" defaultRowHeight="13.5"/>
  <cols>
    <col min="1" max="6" width="12.625" style="0" customWidth="1"/>
    <col min="7" max="8" width="9.875" style="0" bestFit="1" customWidth="1"/>
    <col min="9" max="9" width="9.25390625" style="0" bestFit="1" customWidth="1"/>
  </cols>
  <sheetData>
    <row r="1" spans="1:6" ht="31.5" customHeight="1" thickBot="1">
      <c r="A1" s="194" t="s">
        <v>92</v>
      </c>
      <c r="B1" s="194"/>
      <c r="C1" s="194"/>
      <c r="D1" s="194"/>
      <c r="E1" s="194"/>
      <c r="F1" s="194"/>
    </row>
    <row r="2" spans="1:8" ht="22.5" customHeight="1">
      <c r="A2" s="195" t="s">
        <v>1</v>
      </c>
      <c r="B2" s="196" t="s">
        <v>6</v>
      </c>
      <c r="C2" s="196"/>
      <c r="D2" s="196"/>
      <c r="E2" s="197"/>
      <c r="F2" s="14" t="s">
        <v>93</v>
      </c>
      <c r="G2" s="30"/>
      <c r="H2" s="30"/>
    </row>
    <row r="3" spans="1:8" ht="22.5" customHeight="1">
      <c r="A3" s="195"/>
      <c r="B3" s="6" t="s">
        <v>2</v>
      </c>
      <c r="C3" s="6" t="s">
        <v>3</v>
      </c>
      <c r="D3" s="6" t="s">
        <v>4</v>
      </c>
      <c r="E3" s="10" t="s">
        <v>5</v>
      </c>
      <c r="F3" s="5" t="s">
        <v>8</v>
      </c>
      <c r="G3" s="30"/>
      <c r="H3" s="30"/>
    </row>
    <row r="4" spans="1:7" ht="22.5" customHeight="1">
      <c r="A4" s="7" t="s">
        <v>9</v>
      </c>
      <c r="B4" s="8">
        <v>60000</v>
      </c>
      <c r="C4" s="8">
        <v>1739</v>
      </c>
      <c r="D4" s="8">
        <f>ROUND(+D$15*G4,0)</f>
        <v>87530</v>
      </c>
      <c r="E4" s="11">
        <f>+B4+D4</f>
        <v>147530</v>
      </c>
      <c r="F4" s="12">
        <f>+E4</f>
        <v>147530</v>
      </c>
      <c r="G4">
        <f>+C4/9887</f>
        <v>0.17588752907858804</v>
      </c>
    </row>
    <row r="5" spans="1:7" ht="22.5" customHeight="1">
      <c r="A5" s="7" t="s">
        <v>10</v>
      </c>
      <c r="B5" s="8">
        <v>60000</v>
      </c>
      <c r="C5" s="8">
        <v>1169</v>
      </c>
      <c r="D5" s="8">
        <f aca="true" t="shared" si="0" ref="D5:D14">ROUND(+D$15*G5,0)</f>
        <v>58840</v>
      </c>
      <c r="E5" s="11">
        <f aca="true" t="shared" si="1" ref="E5:E14">+B5+D5</f>
        <v>118840</v>
      </c>
      <c r="F5" s="12">
        <f aca="true" t="shared" si="2" ref="F5:F14">+E5</f>
        <v>118840</v>
      </c>
      <c r="G5">
        <f aca="true" t="shared" si="3" ref="G5:G14">+C5/9887</f>
        <v>0.11823606756346718</v>
      </c>
    </row>
    <row r="6" spans="1:7" ht="22.5" customHeight="1">
      <c r="A6" s="7" t="s">
        <v>11</v>
      </c>
      <c r="B6" s="8">
        <v>60000</v>
      </c>
      <c r="C6" s="8">
        <v>625</v>
      </c>
      <c r="D6" s="8">
        <f t="shared" si="0"/>
        <v>31459</v>
      </c>
      <c r="E6" s="11">
        <f t="shared" si="1"/>
        <v>91459</v>
      </c>
      <c r="F6" s="12">
        <f t="shared" si="2"/>
        <v>91459</v>
      </c>
      <c r="G6">
        <f t="shared" si="3"/>
        <v>0.06321432183675534</v>
      </c>
    </row>
    <row r="7" spans="1:7" ht="22.5" customHeight="1">
      <c r="A7" s="7" t="s">
        <v>12</v>
      </c>
      <c r="B7" s="8">
        <v>60000</v>
      </c>
      <c r="C7" s="8">
        <v>927</v>
      </c>
      <c r="D7" s="8">
        <f>ROUND(+D$15*G7,0)+1</f>
        <v>46660</v>
      </c>
      <c r="E7" s="11">
        <f t="shared" si="1"/>
        <v>106660</v>
      </c>
      <c r="F7" s="12">
        <f t="shared" si="2"/>
        <v>106660</v>
      </c>
      <c r="G7">
        <f t="shared" si="3"/>
        <v>0.09375948214827551</v>
      </c>
    </row>
    <row r="8" spans="1:7" ht="22.5" customHeight="1">
      <c r="A8" s="7" t="s">
        <v>13</v>
      </c>
      <c r="B8" s="8">
        <v>60000</v>
      </c>
      <c r="C8" s="8">
        <v>1141</v>
      </c>
      <c r="D8" s="8">
        <f t="shared" si="0"/>
        <v>57431</v>
      </c>
      <c r="E8" s="11">
        <f t="shared" si="1"/>
        <v>117431</v>
      </c>
      <c r="F8" s="12">
        <f t="shared" si="2"/>
        <v>117431</v>
      </c>
      <c r="G8">
        <f t="shared" si="3"/>
        <v>0.11540406594518055</v>
      </c>
    </row>
    <row r="9" spans="1:7" ht="22.5" customHeight="1">
      <c r="A9" s="7" t="s">
        <v>14</v>
      </c>
      <c r="B9" s="8">
        <v>60000</v>
      </c>
      <c r="C9" s="8">
        <v>1504</v>
      </c>
      <c r="D9" s="8">
        <f t="shared" si="0"/>
        <v>75702</v>
      </c>
      <c r="E9" s="11">
        <f t="shared" si="1"/>
        <v>135702</v>
      </c>
      <c r="F9" s="12">
        <f t="shared" si="2"/>
        <v>135702</v>
      </c>
      <c r="G9">
        <f t="shared" si="3"/>
        <v>0.15211894406796803</v>
      </c>
    </row>
    <row r="10" spans="1:9" ht="22.5" customHeight="1">
      <c r="A10" s="7" t="s">
        <v>15</v>
      </c>
      <c r="B10" s="8">
        <v>60000</v>
      </c>
      <c r="C10" s="8">
        <v>871</v>
      </c>
      <c r="D10" s="8">
        <f t="shared" si="0"/>
        <v>43841</v>
      </c>
      <c r="E10" s="11">
        <f t="shared" si="1"/>
        <v>103841</v>
      </c>
      <c r="F10" s="12">
        <f t="shared" si="2"/>
        <v>103841</v>
      </c>
      <c r="G10">
        <f t="shared" si="3"/>
        <v>0.08809547891170223</v>
      </c>
      <c r="I10" s="25"/>
    </row>
    <row r="11" spans="1:8" ht="22.5" customHeight="1">
      <c r="A11" s="7" t="s">
        <v>16</v>
      </c>
      <c r="B11" s="8">
        <v>60000</v>
      </c>
      <c r="C11" s="8">
        <v>259</v>
      </c>
      <c r="D11" s="8">
        <f t="shared" si="0"/>
        <v>13036</v>
      </c>
      <c r="E11" s="11">
        <f t="shared" si="1"/>
        <v>73036</v>
      </c>
      <c r="F11" s="12">
        <f t="shared" si="2"/>
        <v>73036</v>
      </c>
      <c r="G11">
        <f t="shared" si="3"/>
        <v>0.026196014969151412</v>
      </c>
      <c r="H11" s="25"/>
    </row>
    <row r="12" spans="1:7" ht="22.5" customHeight="1">
      <c r="A12" s="7" t="s">
        <v>17</v>
      </c>
      <c r="B12" s="8">
        <v>60000</v>
      </c>
      <c r="C12" s="8">
        <v>789</v>
      </c>
      <c r="D12" s="8">
        <f t="shared" si="0"/>
        <v>39713</v>
      </c>
      <c r="E12" s="11">
        <f t="shared" si="1"/>
        <v>99713</v>
      </c>
      <c r="F12" s="12">
        <f t="shared" si="2"/>
        <v>99713</v>
      </c>
      <c r="G12">
        <f t="shared" si="3"/>
        <v>0.07980175988671993</v>
      </c>
    </row>
    <row r="13" spans="1:7" ht="22.5" customHeight="1">
      <c r="A13" s="7" t="s">
        <v>18</v>
      </c>
      <c r="B13" s="8">
        <v>60000</v>
      </c>
      <c r="C13" s="8">
        <v>554</v>
      </c>
      <c r="D13" s="8">
        <f t="shared" si="0"/>
        <v>27885</v>
      </c>
      <c r="E13" s="11">
        <f t="shared" si="1"/>
        <v>87885</v>
      </c>
      <c r="F13" s="12">
        <f t="shared" si="2"/>
        <v>87885</v>
      </c>
      <c r="G13">
        <f t="shared" si="3"/>
        <v>0.05603317487609993</v>
      </c>
    </row>
    <row r="14" spans="1:7" ht="22.5" customHeight="1">
      <c r="A14" s="7" t="s">
        <v>19</v>
      </c>
      <c r="B14" s="8">
        <v>60000</v>
      </c>
      <c r="C14" s="8">
        <v>309</v>
      </c>
      <c r="D14" s="8">
        <f t="shared" si="0"/>
        <v>15553</v>
      </c>
      <c r="E14" s="11">
        <f t="shared" si="1"/>
        <v>75553</v>
      </c>
      <c r="F14" s="12">
        <f t="shared" si="2"/>
        <v>75553</v>
      </c>
      <c r="G14">
        <f t="shared" si="3"/>
        <v>0.03125316071609184</v>
      </c>
    </row>
    <row r="15" spans="1:10" ht="22.5" customHeight="1" thickBot="1">
      <c r="A15" s="9"/>
      <c r="B15" s="8">
        <f>+SUM(B4:B14)</f>
        <v>660000</v>
      </c>
      <c r="C15" s="8">
        <v>9953</v>
      </c>
      <c r="D15" s="8">
        <f>+C15*50</f>
        <v>497650</v>
      </c>
      <c r="E15" s="11">
        <f>+B15+D15</f>
        <v>1157650</v>
      </c>
      <c r="F15" s="13">
        <f>+SUM(F4:F14)</f>
        <v>1157650</v>
      </c>
      <c r="G15" s="16">
        <f>+SUM(G4:G14)</f>
        <v>0.9999999999999999</v>
      </c>
      <c r="H15" s="16">
        <f>+E15-F15</f>
        <v>0</v>
      </c>
      <c r="I15" s="25"/>
      <c r="J15" s="25"/>
    </row>
    <row r="16" ht="22.5" customHeight="1"/>
    <row r="17" spans="1:8" ht="30" customHeight="1" thickBot="1">
      <c r="A17" s="194" t="s">
        <v>94</v>
      </c>
      <c r="B17" s="194"/>
      <c r="C17" s="194"/>
      <c r="D17" s="194"/>
      <c r="E17" s="194"/>
      <c r="F17" s="194"/>
      <c r="H17" s="25">
        <f>SUM(D4:D14)</f>
        <v>497650</v>
      </c>
    </row>
    <row r="18" spans="1:6" ht="22.5" customHeight="1">
      <c r="A18" s="195" t="s">
        <v>1</v>
      </c>
      <c r="B18" s="196" t="s">
        <v>6</v>
      </c>
      <c r="C18" s="196"/>
      <c r="D18" s="196"/>
      <c r="E18" s="197"/>
      <c r="F18" s="14" t="s">
        <v>93</v>
      </c>
    </row>
    <row r="19" spans="1:7" ht="22.5" customHeight="1">
      <c r="A19" s="195"/>
      <c r="B19" s="6" t="s">
        <v>2</v>
      </c>
      <c r="C19" s="6" t="s">
        <v>3</v>
      </c>
      <c r="D19" s="6" t="s">
        <v>4</v>
      </c>
      <c r="E19" s="10" t="s">
        <v>5</v>
      </c>
      <c r="F19" s="15" t="s">
        <v>8</v>
      </c>
      <c r="G19" s="30"/>
    </row>
    <row r="20" spans="1:7" ht="22.5" customHeight="1">
      <c r="A20" s="7" t="s">
        <v>9</v>
      </c>
      <c r="B20" s="8">
        <v>50000</v>
      </c>
      <c r="C20" s="8">
        <v>1739</v>
      </c>
      <c r="D20" s="8">
        <f>ROUND(+$D$31*G20,0)</f>
        <v>175061</v>
      </c>
      <c r="E20" s="11">
        <f>+B20+D20</f>
        <v>225061</v>
      </c>
      <c r="F20" s="12">
        <f>+E20</f>
        <v>225061</v>
      </c>
      <c r="G20">
        <f>+G4</f>
        <v>0.17588752907858804</v>
      </c>
    </row>
    <row r="21" spans="1:7" ht="22.5" customHeight="1">
      <c r="A21" s="7" t="s">
        <v>10</v>
      </c>
      <c r="B21" s="8">
        <v>50000</v>
      </c>
      <c r="C21" s="8">
        <v>1169</v>
      </c>
      <c r="D21" s="8">
        <f aca="true" t="shared" si="4" ref="D21:D30">ROUND(+$D$31*G21,0)</f>
        <v>117680</v>
      </c>
      <c r="E21" s="11">
        <f aca="true" t="shared" si="5" ref="E21:E30">+B21+D21</f>
        <v>167680</v>
      </c>
      <c r="F21" s="12">
        <f aca="true" t="shared" si="6" ref="F21:F30">+E21</f>
        <v>167680</v>
      </c>
      <c r="G21">
        <f aca="true" t="shared" si="7" ref="G21:G30">+G5</f>
        <v>0.11823606756346718</v>
      </c>
    </row>
    <row r="22" spans="1:7" ht="22.5" customHeight="1">
      <c r="A22" s="7" t="s">
        <v>11</v>
      </c>
      <c r="B22" s="8">
        <v>50000</v>
      </c>
      <c r="C22" s="8">
        <v>625</v>
      </c>
      <c r="D22" s="8">
        <f t="shared" si="4"/>
        <v>62917</v>
      </c>
      <c r="E22" s="11">
        <f t="shared" si="5"/>
        <v>112917</v>
      </c>
      <c r="F22" s="12">
        <f t="shared" si="6"/>
        <v>112917</v>
      </c>
      <c r="G22">
        <f t="shared" si="7"/>
        <v>0.06321432183675534</v>
      </c>
    </row>
    <row r="23" spans="1:7" ht="22.5" customHeight="1">
      <c r="A23" s="7" t="s">
        <v>12</v>
      </c>
      <c r="B23" s="8">
        <v>50000</v>
      </c>
      <c r="C23" s="8">
        <v>927</v>
      </c>
      <c r="D23" s="8">
        <f t="shared" si="4"/>
        <v>93319</v>
      </c>
      <c r="E23" s="11">
        <f t="shared" si="5"/>
        <v>143319</v>
      </c>
      <c r="F23" s="12">
        <f t="shared" si="6"/>
        <v>143319</v>
      </c>
      <c r="G23">
        <f t="shared" si="7"/>
        <v>0.09375948214827551</v>
      </c>
    </row>
    <row r="24" spans="1:7" ht="22.5" customHeight="1">
      <c r="A24" s="7" t="s">
        <v>13</v>
      </c>
      <c r="B24" s="8">
        <v>50000</v>
      </c>
      <c r="C24" s="8">
        <v>1141</v>
      </c>
      <c r="D24" s="8">
        <f t="shared" si="4"/>
        <v>114862</v>
      </c>
      <c r="E24" s="11">
        <f t="shared" si="5"/>
        <v>164862</v>
      </c>
      <c r="F24" s="12">
        <f t="shared" si="6"/>
        <v>164862</v>
      </c>
      <c r="G24">
        <f t="shared" si="7"/>
        <v>0.11540406594518055</v>
      </c>
    </row>
    <row r="25" spans="1:9" ht="22.5" customHeight="1">
      <c r="A25" s="7" t="s">
        <v>14</v>
      </c>
      <c r="B25" s="8">
        <v>50000</v>
      </c>
      <c r="C25" s="8">
        <v>1504</v>
      </c>
      <c r="D25" s="8">
        <f t="shared" si="4"/>
        <v>151404</v>
      </c>
      <c r="E25" s="11">
        <f t="shared" si="5"/>
        <v>201404</v>
      </c>
      <c r="F25" s="12">
        <f t="shared" si="6"/>
        <v>201404</v>
      </c>
      <c r="G25">
        <f t="shared" si="7"/>
        <v>0.15211894406796803</v>
      </c>
      <c r="I25" s="25"/>
    </row>
    <row r="26" spans="1:7" ht="22.5" customHeight="1">
      <c r="A26" s="7" t="s">
        <v>15</v>
      </c>
      <c r="B26" s="8">
        <v>50000</v>
      </c>
      <c r="C26" s="8">
        <v>871</v>
      </c>
      <c r="D26" s="8">
        <f t="shared" si="4"/>
        <v>87681</v>
      </c>
      <c r="E26" s="11">
        <f t="shared" si="5"/>
        <v>137681</v>
      </c>
      <c r="F26" s="12">
        <f t="shared" si="6"/>
        <v>137681</v>
      </c>
      <c r="G26">
        <f t="shared" si="7"/>
        <v>0.08809547891170223</v>
      </c>
    </row>
    <row r="27" spans="1:7" ht="22.5" customHeight="1">
      <c r="A27" s="7" t="s">
        <v>16</v>
      </c>
      <c r="B27" s="8">
        <v>50000</v>
      </c>
      <c r="C27" s="8">
        <v>259</v>
      </c>
      <c r="D27" s="8">
        <f t="shared" si="4"/>
        <v>26073</v>
      </c>
      <c r="E27" s="11">
        <f t="shared" si="5"/>
        <v>76073</v>
      </c>
      <c r="F27" s="12">
        <f t="shared" si="6"/>
        <v>76073</v>
      </c>
      <c r="G27">
        <f t="shared" si="7"/>
        <v>0.026196014969151412</v>
      </c>
    </row>
    <row r="28" spans="1:7" ht="22.5" customHeight="1">
      <c r="A28" s="7" t="s">
        <v>17</v>
      </c>
      <c r="B28" s="8">
        <v>50000</v>
      </c>
      <c r="C28" s="8">
        <v>789</v>
      </c>
      <c r="D28" s="8">
        <f t="shared" si="4"/>
        <v>79427</v>
      </c>
      <c r="E28" s="11">
        <f t="shared" si="5"/>
        <v>129427</v>
      </c>
      <c r="F28" s="12">
        <f t="shared" si="6"/>
        <v>129427</v>
      </c>
      <c r="G28">
        <f t="shared" si="7"/>
        <v>0.07980175988671993</v>
      </c>
    </row>
    <row r="29" spans="1:7" ht="22.5" customHeight="1">
      <c r="A29" s="7" t="s">
        <v>18</v>
      </c>
      <c r="B29" s="8">
        <v>50000</v>
      </c>
      <c r="C29" s="8">
        <v>554</v>
      </c>
      <c r="D29" s="8">
        <f t="shared" si="4"/>
        <v>55770</v>
      </c>
      <c r="E29" s="11">
        <f t="shared" si="5"/>
        <v>105770</v>
      </c>
      <c r="F29" s="12">
        <f t="shared" si="6"/>
        <v>105770</v>
      </c>
      <c r="G29">
        <f t="shared" si="7"/>
        <v>0.05603317487609993</v>
      </c>
    </row>
    <row r="30" spans="1:7" ht="22.5" customHeight="1">
      <c r="A30" s="7" t="s">
        <v>19</v>
      </c>
      <c r="B30" s="8">
        <v>50000</v>
      </c>
      <c r="C30" s="8">
        <v>309</v>
      </c>
      <c r="D30" s="8">
        <f t="shared" si="4"/>
        <v>31106</v>
      </c>
      <c r="E30" s="11">
        <f t="shared" si="5"/>
        <v>81106</v>
      </c>
      <c r="F30" s="12">
        <f t="shared" si="6"/>
        <v>81106</v>
      </c>
      <c r="G30">
        <f t="shared" si="7"/>
        <v>0.03125316071609184</v>
      </c>
    </row>
    <row r="31" spans="1:9" ht="22.5" customHeight="1" thickBot="1">
      <c r="A31" s="9"/>
      <c r="B31" s="8">
        <f>+SUM(B20:B30)</f>
        <v>550000</v>
      </c>
      <c r="C31" s="8">
        <v>9953</v>
      </c>
      <c r="D31" s="8">
        <f>+C31*100</f>
        <v>995300</v>
      </c>
      <c r="E31" s="11">
        <f>+B31+D31</f>
        <v>1545300</v>
      </c>
      <c r="F31" s="13">
        <f>+SUM(F20:F30)</f>
        <v>1545300</v>
      </c>
      <c r="G31" s="16">
        <f>+SUM(G20:G30)</f>
        <v>0.9999999999999999</v>
      </c>
      <c r="H31" s="16">
        <f>+E31-F31</f>
        <v>0</v>
      </c>
      <c r="I31" s="16"/>
    </row>
    <row r="33" spans="3:8" ht="13.5">
      <c r="C33" s="25">
        <f>SUM(C20:C30)</f>
        <v>9887</v>
      </c>
      <c r="D33" s="74">
        <v>2703000</v>
      </c>
      <c r="E33" s="25">
        <f>+E15+E31</f>
        <v>2702950</v>
      </c>
      <c r="F33" s="25">
        <f>+F15+F31</f>
        <v>2702950</v>
      </c>
      <c r="G33" s="74"/>
      <c r="H33" s="75"/>
    </row>
    <row r="34" ht="13.5">
      <c r="E34" s="25"/>
    </row>
    <row r="35" ht="13.5">
      <c r="H35" s="25"/>
    </row>
  </sheetData>
  <sheetProtection/>
  <mergeCells count="6">
    <mergeCell ref="A18:A19"/>
    <mergeCell ref="B18:E18"/>
    <mergeCell ref="A1:F1"/>
    <mergeCell ref="A2:A3"/>
    <mergeCell ref="B2:E2"/>
    <mergeCell ref="A17:F17"/>
  </mergeCells>
  <printOptions/>
  <pageMargins left="1.15" right="0.787" top="0.984" bottom="0.984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4">
      <selection activeCell="E9" sqref="E9"/>
    </sheetView>
  </sheetViews>
  <sheetFormatPr defaultColWidth="9.00390625" defaultRowHeight="13.5"/>
  <cols>
    <col min="1" max="1" width="13.625" style="0" customWidth="1"/>
    <col min="3" max="3" width="15.625" style="0" customWidth="1"/>
    <col min="4" max="4" width="10.375" style="0" customWidth="1"/>
    <col min="5" max="5" width="11.125" style="0" customWidth="1"/>
    <col min="6" max="6" width="13.625" style="0" customWidth="1"/>
  </cols>
  <sheetData>
    <row r="1" spans="1:6" ht="28.5">
      <c r="A1" s="204" t="s">
        <v>28</v>
      </c>
      <c r="B1" s="204"/>
      <c r="C1" s="204"/>
      <c r="D1" s="204"/>
      <c r="E1" s="204"/>
      <c r="F1" s="204"/>
    </row>
    <row r="2" ht="14.25" thickBot="1"/>
    <row r="3" spans="1:6" ht="38.25" customHeight="1" thickBot="1">
      <c r="A3" s="205" t="s">
        <v>98</v>
      </c>
      <c r="B3" s="206"/>
      <c r="C3" s="206"/>
      <c r="D3" s="206"/>
      <c r="E3" s="206"/>
      <c r="F3" s="207"/>
    </row>
    <row r="4" spans="1:9" ht="19.5" customHeight="1" thickBot="1">
      <c r="A4" s="35" t="s">
        <v>29</v>
      </c>
      <c r="B4" s="32"/>
      <c r="C4" s="32" t="s">
        <v>30</v>
      </c>
      <c r="D4" s="32" t="s">
        <v>31</v>
      </c>
      <c r="E4" s="208" t="s">
        <v>32</v>
      </c>
      <c r="F4" s="209"/>
      <c r="H4" s="3" t="s">
        <v>31</v>
      </c>
      <c r="I4" s="2"/>
    </row>
    <row r="5" spans="1:10" ht="22.5" customHeight="1">
      <c r="A5" s="36"/>
      <c r="B5" s="31" t="s">
        <v>33</v>
      </c>
      <c r="C5" s="76">
        <v>5000</v>
      </c>
      <c r="D5" s="37">
        <f>+H5+I5</f>
        <v>31</v>
      </c>
      <c r="E5" s="33" t="s">
        <v>34</v>
      </c>
      <c r="F5" s="34"/>
      <c r="H5" s="38">
        <v>31</v>
      </c>
      <c r="I5" s="2"/>
      <c r="J5">
        <v>32</v>
      </c>
    </row>
    <row r="6" spans="1:9" ht="22.5" customHeight="1" thickBot="1">
      <c r="A6" s="39">
        <f>+C5*D5+C6</f>
        <v>175000</v>
      </c>
      <c r="B6" s="40" t="s">
        <v>35</v>
      </c>
      <c r="C6" s="77">
        <v>20000</v>
      </c>
      <c r="D6" s="41"/>
      <c r="E6" s="4"/>
      <c r="F6" s="42"/>
      <c r="H6" s="43"/>
      <c r="I6" s="44"/>
    </row>
    <row r="7" spans="1:10" ht="22.5" customHeight="1">
      <c r="A7" s="45"/>
      <c r="B7" s="31" t="s">
        <v>36</v>
      </c>
      <c r="C7" s="76">
        <v>5000</v>
      </c>
      <c r="D7" s="37">
        <f>+H7+I7</f>
        <v>22</v>
      </c>
      <c r="E7" s="33" t="s">
        <v>37</v>
      </c>
      <c r="F7" s="34"/>
      <c r="H7" s="46">
        <v>22</v>
      </c>
      <c r="I7" s="47"/>
      <c r="J7">
        <v>21</v>
      </c>
    </row>
    <row r="8" spans="1:9" ht="22.5" customHeight="1" thickBot="1">
      <c r="A8" s="39">
        <f>+C7*D7+C8</f>
        <v>130000</v>
      </c>
      <c r="B8" s="40" t="s">
        <v>35</v>
      </c>
      <c r="C8" s="77">
        <v>20000</v>
      </c>
      <c r="D8" s="41"/>
      <c r="E8" s="4"/>
      <c r="F8" s="42"/>
      <c r="H8" s="46"/>
      <c r="I8" s="47"/>
    </row>
    <row r="9" spans="1:10" ht="22.5" customHeight="1">
      <c r="A9" s="45"/>
      <c r="B9" s="31" t="s">
        <v>36</v>
      </c>
      <c r="C9" s="76">
        <v>5000</v>
      </c>
      <c r="D9" s="37">
        <f>+H9+I9</f>
        <v>15</v>
      </c>
      <c r="E9" s="33" t="s">
        <v>38</v>
      </c>
      <c r="F9" s="34"/>
      <c r="H9" s="38">
        <v>15</v>
      </c>
      <c r="I9" s="2"/>
      <c r="J9">
        <v>15</v>
      </c>
    </row>
    <row r="10" spans="1:9" ht="22.5" customHeight="1" thickBot="1">
      <c r="A10" s="39">
        <f>+C9*D9+C10</f>
        <v>95000</v>
      </c>
      <c r="B10" s="40" t="s">
        <v>35</v>
      </c>
      <c r="C10" s="77">
        <v>20000</v>
      </c>
      <c r="D10" s="41"/>
      <c r="E10" s="4"/>
      <c r="F10" s="42"/>
      <c r="H10" s="43"/>
      <c r="I10" s="44"/>
    </row>
    <row r="11" spans="1:10" ht="22.5" customHeight="1">
      <c r="A11" s="45"/>
      <c r="B11" s="31" t="s">
        <v>84</v>
      </c>
      <c r="C11" s="76">
        <v>5000</v>
      </c>
      <c r="D11" s="37">
        <f>+H11+I11</f>
        <v>27</v>
      </c>
      <c r="E11" s="33" t="s">
        <v>85</v>
      </c>
      <c r="F11" s="34"/>
      <c r="H11" s="46">
        <v>27</v>
      </c>
      <c r="I11" s="47"/>
      <c r="J11">
        <v>28</v>
      </c>
    </row>
    <row r="12" spans="1:9" ht="22.5" customHeight="1" thickBot="1">
      <c r="A12" s="39">
        <f>+C11*D11+C12</f>
        <v>155000</v>
      </c>
      <c r="B12" s="40" t="s">
        <v>35</v>
      </c>
      <c r="C12" s="77">
        <v>20000</v>
      </c>
      <c r="D12" s="41"/>
      <c r="E12" s="4"/>
      <c r="F12" s="42"/>
      <c r="H12" s="46"/>
      <c r="I12" s="47"/>
    </row>
    <row r="13" spans="1:10" ht="22.5" customHeight="1">
      <c r="A13" s="45"/>
      <c r="B13" s="31" t="s">
        <v>39</v>
      </c>
      <c r="C13" s="76">
        <v>5000</v>
      </c>
      <c r="D13" s="37">
        <f>+H13+I13</f>
        <v>24</v>
      </c>
      <c r="E13" s="33" t="s">
        <v>40</v>
      </c>
      <c r="F13" s="34"/>
      <c r="H13" s="38">
        <v>24</v>
      </c>
      <c r="I13" s="2"/>
      <c r="J13">
        <v>19</v>
      </c>
    </row>
    <row r="14" spans="1:9" ht="22.5" customHeight="1" thickBot="1">
      <c r="A14" s="39">
        <f>+C13*D13+C14</f>
        <v>140000</v>
      </c>
      <c r="B14" s="40" t="s">
        <v>35</v>
      </c>
      <c r="C14" s="77">
        <v>20000</v>
      </c>
      <c r="D14" s="41"/>
      <c r="E14" s="4"/>
      <c r="F14" s="42"/>
      <c r="H14" s="43"/>
      <c r="I14" s="44"/>
    </row>
    <row r="15" spans="1:10" ht="22.5" customHeight="1">
      <c r="A15" s="45"/>
      <c r="B15" s="31" t="s">
        <v>39</v>
      </c>
      <c r="C15" s="76">
        <v>5000</v>
      </c>
      <c r="D15" s="37">
        <f>+H15+I15</f>
        <v>34</v>
      </c>
      <c r="E15" s="33" t="s">
        <v>41</v>
      </c>
      <c r="F15" s="34"/>
      <c r="H15" s="38">
        <v>34</v>
      </c>
      <c r="I15" s="2"/>
      <c r="J15">
        <v>33</v>
      </c>
    </row>
    <row r="16" spans="1:9" ht="22.5" customHeight="1" thickBot="1">
      <c r="A16" s="39">
        <f>+C15*D15+C16</f>
        <v>190000</v>
      </c>
      <c r="B16" s="40" t="s">
        <v>35</v>
      </c>
      <c r="C16" s="77">
        <v>20000</v>
      </c>
      <c r="D16" s="41"/>
      <c r="E16" s="4"/>
      <c r="F16" s="42"/>
      <c r="H16" s="43"/>
      <c r="I16" s="44"/>
    </row>
    <row r="17" spans="1:10" ht="22.5" customHeight="1">
      <c r="A17" s="45"/>
      <c r="B17" s="31" t="s">
        <v>39</v>
      </c>
      <c r="C17" s="76">
        <v>5000</v>
      </c>
      <c r="D17" s="37">
        <f>+H17+I17</f>
        <v>12</v>
      </c>
      <c r="E17" s="33" t="s">
        <v>42</v>
      </c>
      <c r="F17" s="34"/>
      <c r="H17" s="38">
        <v>12</v>
      </c>
      <c r="I17" s="2"/>
      <c r="J17">
        <v>12</v>
      </c>
    </row>
    <row r="18" spans="1:9" ht="22.5" customHeight="1" thickBot="1">
      <c r="A18" s="39">
        <f>+C17*D17+C18</f>
        <v>80000</v>
      </c>
      <c r="B18" s="40" t="s">
        <v>35</v>
      </c>
      <c r="C18" s="77">
        <v>20000</v>
      </c>
      <c r="D18" s="41"/>
      <c r="E18" s="4"/>
      <c r="F18" s="42"/>
      <c r="H18" s="43"/>
      <c r="I18" s="44"/>
    </row>
    <row r="19" spans="1:10" ht="22.5" customHeight="1">
      <c r="A19" s="45"/>
      <c r="B19" s="31" t="s">
        <v>39</v>
      </c>
      <c r="C19" s="76">
        <v>5000</v>
      </c>
      <c r="D19" s="37">
        <f>+H19+I19</f>
        <v>10</v>
      </c>
      <c r="E19" s="33" t="s">
        <v>86</v>
      </c>
      <c r="F19" s="34"/>
      <c r="H19" s="38">
        <v>10</v>
      </c>
      <c r="I19" s="2"/>
      <c r="J19">
        <v>10</v>
      </c>
    </row>
    <row r="20" spans="1:9" ht="22.5" customHeight="1" thickBot="1">
      <c r="A20" s="39">
        <f>+C19*D19+C20</f>
        <v>70000</v>
      </c>
      <c r="B20" s="40" t="s">
        <v>35</v>
      </c>
      <c r="C20" s="77">
        <v>20000</v>
      </c>
      <c r="D20" s="41"/>
      <c r="E20" s="4"/>
      <c r="F20" s="42"/>
      <c r="H20" s="43"/>
      <c r="I20" s="44"/>
    </row>
    <row r="21" spans="1:10" ht="22.5" customHeight="1">
      <c r="A21" s="45"/>
      <c r="B21" s="31" t="s">
        <v>39</v>
      </c>
      <c r="C21" s="76">
        <v>5000</v>
      </c>
      <c r="D21" s="37">
        <f>+H21+I21</f>
        <v>13</v>
      </c>
      <c r="E21" s="33" t="s">
        <v>87</v>
      </c>
      <c r="F21" s="34"/>
      <c r="H21" s="38">
        <v>13</v>
      </c>
      <c r="I21" s="2"/>
      <c r="J21">
        <v>13</v>
      </c>
    </row>
    <row r="22" spans="1:9" ht="22.5" customHeight="1" thickBot="1">
      <c r="A22" s="39">
        <f>+C21*D21+C22</f>
        <v>85000</v>
      </c>
      <c r="B22" s="40" t="s">
        <v>35</v>
      </c>
      <c r="C22" s="77">
        <v>20000</v>
      </c>
      <c r="D22" s="41"/>
      <c r="E22" s="4"/>
      <c r="F22" s="42"/>
      <c r="H22" s="43"/>
      <c r="I22" s="44"/>
    </row>
    <row r="23" spans="1:10" ht="22.5" customHeight="1">
      <c r="A23" s="45"/>
      <c r="B23" s="31" t="s">
        <v>39</v>
      </c>
      <c r="C23" s="76">
        <v>5000</v>
      </c>
      <c r="D23" s="37">
        <f>+H23+I23</f>
        <v>15</v>
      </c>
      <c r="E23" s="33" t="s">
        <v>88</v>
      </c>
      <c r="F23" s="34"/>
      <c r="H23" s="38">
        <v>15</v>
      </c>
      <c r="I23" s="2"/>
      <c r="J23">
        <v>15</v>
      </c>
    </row>
    <row r="24" spans="1:9" ht="22.5" customHeight="1" thickBot="1">
      <c r="A24" s="39">
        <f>+C23*D23+C24</f>
        <v>95000</v>
      </c>
      <c r="B24" s="40" t="s">
        <v>35</v>
      </c>
      <c r="C24" s="77">
        <v>20000</v>
      </c>
      <c r="D24" s="41"/>
      <c r="E24" s="4"/>
      <c r="F24" s="42"/>
      <c r="H24" s="43"/>
      <c r="I24" s="44"/>
    </row>
    <row r="25" spans="1:10" ht="22.5" customHeight="1">
      <c r="A25" s="45"/>
      <c r="B25" s="31" t="s">
        <v>39</v>
      </c>
      <c r="C25" s="76">
        <v>5000</v>
      </c>
      <c r="D25" s="37">
        <f>+H25+I25</f>
        <v>12</v>
      </c>
      <c r="E25" s="33" t="s">
        <v>89</v>
      </c>
      <c r="F25" s="34"/>
      <c r="H25" s="46">
        <v>12</v>
      </c>
      <c r="I25" s="47"/>
      <c r="J25">
        <v>16</v>
      </c>
    </row>
    <row r="26" spans="1:9" ht="22.5" customHeight="1" thickBot="1">
      <c r="A26" s="48">
        <f>+C25*D25+C26</f>
        <v>80000</v>
      </c>
      <c r="B26" s="3" t="s">
        <v>35</v>
      </c>
      <c r="C26" s="77">
        <v>20000</v>
      </c>
      <c r="D26" s="46"/>
      <c r="E26" s="1"/>
      <c r="F26" s="49"/>
      <c r="H26" s="43"/>
      <c r="I26" s="44"/>
    </row>
    <row r="27" spans="1:9" ht="22.5" customHeight="1" hidden="1">
      <c r="A27" s="45"/>
      <c r="B27" s="68"/>
      <c r="C27" s="69"/>
      <c r="D27" s="37"/>
      <c r="E27" s="33" t="s">
        <v>27</v>
      </c>
      <c r="F27" s="34"/>
      <c r="H27" s="67"/>
      <c r="I27" s="1"/>
    </row>
    <row r="28" spans="1:9" ht="22.5" customHeight="1" hidden="1" thickBot="1">
      <c r="A28" s="39">
        <f>+C28*D28</f>
        <v>220000</v>
      </c>
      <c r="B28" s="70" t="s">
        <v>90</v>
      </c>
      <c r="C28" s="71">
        <v>20000</v>
      </c>
      <c r="D28" s="41">
        <v>11</v>
      </c>
      <c r="E28" s="4"/>
      <c r="F28" s="42"/>
      <c r="H28" s="67"/>
      <c r="I28" s="1"/>
    </row>
    <row r="29" spans="1:10" ht="22.5" customHeight="1">
      <c r="A29" s="50"/>
      <c r="B29" s="51" t="s">
        <v>43</v>
      </c>
      <c r="C29" s="52">
        <v>5000</v>
      </c>
      <c r="D29" s="53">
        <f>+SUM(D5:D26)</f>
        <v>215</v>
      </c>
      <c r="E29" s="33"/>
      <c r="F29" s="34"/>
      <c r="J29">
        <f>SUM(J5:J26)</f>
        <v>214</v>
      </c>
    </row>
    <row r="30" spans="1:6" ht="22.5" customHeight="1">
      <c r="A30" s="54"/>
      <c r="B30" s="55" t="s">
        <v>44</v>
      </c>
      <c r="C30" s="56">
        <f>+C29*D29</f>
        <v>1075000</v>
      </c>
      <c r="D30" s="57"/>
      <c r="E30" s="1"/>
      <c r="F30" s="49"/>
    </row>
    <row r="31" spans="1:6" ht="22.5" customHeight="1">
      <c r="A31" s="54"/>
      <c r="B31" s="55" t="s">
        <v>45</v>
      </c>
      <c r="C31" s="58">
        <f>11*C26</f>
        <v>220000</v>
      </c>
      <c r="D31" s="55"/>
      <c r="E31" s="1"/>
      <c r="F31" s="49"/>
    </row>
    <row r="32" spans="1:6" ht="22.5" customHeight="1" thickBot="1">
      <c r="A32" s="59"/>
      <c r="B32" s="60" t="s">
        <v>46</v>
      </c>
      <c r="C32" s="210">
        <f>+C30+C31</f>
        <v>1295000</v>
      </c>
      <c r="D32" s="211"/>
      <c r="E32" s="4"/>
      <c r="F32" s="42"/>
    </row>
    <row r="33" ht="18.75">
      <c r="A33" s="61">
        <f>+SUM(A6:A26)</f>
        <v>1295000</v>
      </c>
    </row>
  </sheetData>
  <sheetProtection/>
  <mergeCells count="4">
    <mergeCell ref="A1:F1"/>
    <mergeCell ref="A3:F3"/>
    <mergeCell ref="E4:F4"/>
    <mergeCell ref="C32:D32"/>
  </mergeCells>
  <printOptions/>
  <pageMargins left="1.07" right="0.787" top="0.984" bottom="0.984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6" width="13.625" style="0" customWidth="1"/>
    <col min="8" max="8" width="10.25390625" style="0" customWidth="1"/>
    <col min="9" max="9" width="9.25390625" style="0" bestFit="1" customWidth="1"/>
  </cols>
  <sheetData>
    <row r="1" spans="1:6" ht="39.75" customHeight="1">
      <c r="A1" s="194" t="s">
        <v>99</v>
      </c>
      <c r="B1" s="194"/>
      <c r="C1" s="194"/>
      <c r="D1" s="194"/>
      <c r="E1" s="194"/>
      <c r="F1" s="194"/>
    </row>
    <row r="2" spans="1:6" ht="39.75" customHeight="1" thickBot="1">
      <c r="A2" s="72"/>
      <c r="B2" s="72"/>
      <c r="C2" s="72"/>
      <c r="D2" s="72"/>
      <c r="E2" s="72"/>
      <c r="F2" s="73" t="s">
        <v>91</v>
      </c>
    </row>
    <row r="3" spans="1:6" ht="39.75" customHeight="1" thickBot="1">
      <c r="A3" s="202" t="s">
        <v>24</v>
      </c>
      <c r="B3" s="65" t="s">
        <v>100</v>
      </c>
      <c r="C3" s="65" t="s">
        <v>101</v>
      </c>
      <c r="D3" s="198" t="s">
        <v>21</v>
      </c>
      <c r="E3" s="200" t="s">
        <v>25</v>
      </c>
      <c r="F3" s="201"/>
    </row>
    <row r="4" spans="1:8" ht="39.75" customHeight="1" thickBot="1">
      <c r="A4" s="203"/>
      <c r="B4" s="23" t="s">
        <v>8</v>
      </c>
      <c r="C4" s="20" t="s">
        <v>8</v>
      </c>
      <c r="D4" s="199"/>
      <c r="E4" s="24" t="s">
        <v>22</v>
      </c>
      <c r="F4" s="23" t="s">
        <v>23</v>
      </c>
      <c r="H4" s="66" t="s">
        <v>83</v>
      </c>
    </row>
    <row r="5" spans="1:8" ht="39.75" customHeight="1">
      <c r="A5" s="17" t="s">
        <v>9</v>
      </c>
      <c r="B5" s="12">
        <f>+'Ｈ１８事業費・運営費'!F4</f>
        <v>144500</v>
      </c>
      <c r="C5" s="12">
        <f>+'Ｈ１８事業費・運営費'!F20</f>
        <v>219000</v>
      </c>
      <c r="D5" s="12">
        <f aca="true" t="shared" si="0" ref="D5:D15">+B5+C5</f>
        <v>363500</v>
      </c>
      <c r="E5" s="21">
        <f>+ROUNDUP(D5/2,-1)</f>
        <v>181750</v>
      </c>
      <c r="F5" s="12">
        <f aca="true" t="shared" si="1" ref="F5:F15">+D5-E5</f>
        <v>181750</v>
      </c>
      <c r="H5" s="27">
        <f aca="true" t="shared" si="2" ref="H5:H15">+F5</f>
        <v>181750</v>
      </c>
    </row>
    <row r="6" spans="1:8" ht="39.75" customHeight="1">
      <c r="A6" s="17" t="s">
        <v>10</v>
      </c>
      <c r="B6" s="12">
        <f>+'Ｈ１８事業費・運営費'!F5</f>
        <v>117400</v>
      </c>
      <c r="C6" s="12">
        <f>+'Ｈ１８事業費・運営費'!F21</f>
        <v>164800</v>
      </c>
      <c r="D6" s="12">
        <f t="shared" si="0"/>
        <v>282200</v>
      </c>
      <c r="E6" s="21">
        <f aca="true" t="shared" si="3" ref="E6:E15">+ROUNDUP(D6/2,-1)</f>
        <v>141100</v>
      </c>
      <c r="F6" s="12">
        <f t="shared" si="1"/>
        <v>141100</v>
      </c>
      <c r="H6" s="27">
        <f t="shared" si="2"/>
        <v>141100</v>
      </c>
    </row>
    <row r="7" spans="1:8" ht="39.75" customHeight="1">
      <c r="A7" s="17" t="s">
        <v>11</v>
      </c>
      <c r="B7" s="12">
        <f>+'Ｈ１８事業費・運営費'!F6</f>
        <v>90000</v>
      </c>
      <c r="C7" s="12">
        <f>+'Ｈ１８事業費・運営費'!F22</f>
        <v>110000</v>
      </c>
      <c r="D7" s="12">
        <f t="shared" si="0"/>
        <v>200000</v>
      </c>
      <c r="E7" s="21">
        <f t="shared" si="3"/>
        <v>100000</v>
      </c>
      <c r="F7" s="12">
        <f t="shared" si="1"/>
        <v>100000</v>
      </c>
      <c r="H7" s="27">
        <f t="shared" si="2"/>
        <v>100000</v>
      </c>
    </row>
    <row r="8" spans="1:8" ht="39.75" customHeight="1">
      <c r="A8" s="17" t="s">
        <v>12</v>
      </c>
      <c r="B8" s="12">
        <f>+'Ｈ１８事業費・運営費'!F7</f>
        <v>106900</v>
      </c>
      <c r="C8" s="12">
        <f>+'Ｈ１８事業費・運営費'!F23</f>
        <v>143800</v>
      </c>
      <c r="D8" s="12">
        <f t="shared" si="0"/>
        <v>250700</v>
      </c>
      <c r="E8" s="21">
        <f t="shared" si="3"/>
        <v>125350</v>
      </c>
      <c r="F8" s="12">
        <f t="shared" si="1"/>
        <v>125350</v>
      </c>
      <c r="H8" s="27">
        <f t="shared" si="2"/>
        <v>125350</v>
      </c>
    </row>
    <row r="9" spans="1:8" ht="39.75" customHeight="1">
      <c r="A9" s="17" t="s">
        <v>13</v>
      </c>
      <c r="B9" s="12">
        <f>+'Ｈ１８事業費・運営費'!F8</f>
        <v>115900</v>
      </c>
      <c r="C9" s="12">
        <f>+'Ｈ１８事業費・運営費'!F24</f>
        <v>161800</v>
      </c>
      <c r="D9" s="12">
        <f t="shared" si="0"/>
        <v>277700</v>
      </c>
      <c r="E9" s="21">
        <f t="shared" si="3"/>
        <v>138850</v>
      </c>
      <c r="F9" s="12">
        <f t="shared" si="1"/>
        <v>138850</v>
      </c>
      <c r="H9" s="27">
        <f t="shared" si="2"/>
        <v>138850</v>
      </c>
    </row>
    <row r="10" spans="1:8" ht="39.75" customHeight="1">
      <c r="A10" s="17" t="s">
        <v>14</v>
      </c>
      <c r="B10" s="12">
        <f>+'Ｈ１８事業費・運営費'!F9</f>
        <v>132600</v>
      </c>
      <c r="C10" s="12">
        <f>+'Ｈ１８事業費・運営費'!F25</f>
        <v>195200</v>
      </c>
      <c r="D10" s="12">
        <f t="shared" si="0"/>
        <v>327800</v>
      </c>
      <c r="E10" s="21">
        <f t="shared" si="3"/>
        <v>163900</v>
      </c>
      <c r="F10" s="12">
        <f t="shared" si="1"/>
        <v>163900</v>
      </c>
      <c r="H10" s="27">
        <f t="shared" si="2"/>
        <v>163900</v>
      </c>
    </row>
    <row r="11" spans="1:8" ht="39.75" customHeight="1">
      <c r="A11" s="17" t="s">
        <v>15</v>
      </c>
      <c r="B11" s="12">
        <f>+'Ｈ１８事業費・運営費'!F10</f>
        <v>101050</v>
      </c>
      <c r="C11" s="12">
        <f>+'Ｈ１８事業費・運営費'!F26</f>
        <v>132100</v>
      </c>
      <c r="D11" s="12">
        <f t="shared" si="0"/>
        <v>233150</v>
      </c>
      <c r="E11" s="21">
        <f t="shared" si="3"/>
        <v>116580</v>
      </c>
      <c r="F11" s="12">
        <f t="shared" si="1"/>
        <v>116570</v>
      </c>
      <c r="H11" s="27">
        <f t="shared" si="2"/>
        <v>116570</v>
      </c>
    </row>
    <row r="12" spans="1:9" ht="39.75" customHeight="1">
      <c r="A12" s="17" t="s">
        <v>16</v>
      </c>
      <c r="B12" s="12">
        <f>+'Ｈ１８事業費・運営費'!F11</f>
        <v>72150</v>
      </c>
      <c r="C12" s="12">
        <f>+'Ｈ１８事業費・運営費'!F27</f>
        <v>74300</v>
      </c>
      <c r="D12" s="12">
        <f t="shared" si="0"/>
        <v>146450</v>
      </c>
      <c r="E12" s="21">
        <f t="shared" si="3"/>
        <v>73230</v>
      </c>
      <c r="F12" s="12">
        <f t="shared" si="1"/>
        <v>73220</v>
      </c>
      <c r="H12" s="27">
        <f t="shared" si="2"/>
        <v>73220</v>
      </c>
      <c r="I12" s="25"/>
    </row>
    <row r="13" spans="1:8" ht="39.75" customHeight="1">
      <c r="A13" s="17" t="s">
        <v>17</v>
      </c>
      <c r="B13" s="12">
        <f>+'Ｈ１８事業費・運営費'!F12</f>
        <v>97850</v>
      </c>
      <c r="C13" s="12">
        <f>+'Ｈ１８事業費・運営費'!F28</f>
        <v>125700</v>
      </c>
      <c r="D13" s="12">
        <f t="shared" si="0"/>
        <v>223550</v>
      </c>
      <c r="E13" s="21">
        <f t="shared" si="3"/>
        <v>111780</v>
      </c>
      <c r="F13" s="12">
        <f t="shared" si="1"/>
        <v>111770</v>
      </c>
      <c r="H13" s="27">
        <f t="shared" si="2"/>
        <v>111770</v>
      </c>
    </row>
    <row r="14" spans="1:8" ht="39.75" customHeight="1">
      <c r="A14" s="17" t="s">
        <v>18</v>
      </c>
      <c r="B14" s="12">
        <f>+'Ｈ１８事業費・運営費'!F13</f>
        <v>86750</v>
      </c>
      <c r="C14" s="12">
        <f>+'Ｈ１８事業費・運営費'!F29</f>
        <v>103500</v>
      </c>
      <c r="D14" s="12">
        <f t="shared" si="0"/>
        <v>190250</v>
      </c>
      <c r="E14" s="21">
        <f t="shared" si="3"/>
        <v>95130</v>
      </c>
      <c r="F14" s="12">
        <f t="shared" si="1"/>
        <v>95120</v>
      </c>
      <c r="H14" s="27">
        <f t="shared" si="2"/>
        <v>95120</v>
      </c>
    </row>
    <row r="15" spans="1:8" ht="39.75" customHeight="1" thickBot="1">
      <c r="A15" s="17" t="s">
        <v>19</v>
      </c>
      <c r="B15" s="12">
        <f>+'Ｈ１８事業費・運営費'!F14</f>
        <v>75450</v>
      </c>
      <c r="C15" s="12">
        <f>+'Ｈ１８事業費・運営費'!F30</f>
        <v>80900</v>
      </c>
      <c r="D15" s="12">
        <f t="shared" si="0"/>
        <v>156350</v>
      </c>
      <c r="E15" s="21">
        <f t="shared" si="3"/>
        <v>78180</v>
      </c>
      <c r="F15" s="12">
        <f t="shared" si="1"/>
        <v>78170</v>
      </c>
      <c r="H15" s="27">
        <f t="shared" si="2"/>
        <v>78170</v>
      </c>
    </row>
    <row r="16" spans="1:9" ht="39.75" customHeight="1" thickBot="1">
      <c r="A16" s="18"/>
      <c r="B16" s="13">
        <f>+SUM(B5:B15)</f>
        <v>1140550</v>
      </c>
      <c r="C16" s="13">
        <f>+SUM(C5:C15)</f>
        <v>1511100</v>
      </c>
      <c r="D16" s="13">
        <f>+SUM(D5:D15)</f>
        <v>2651650</v>
      </c>
      <c r="E16" s="22">
        <f>+SUM(E5:E15)</f>
        <v>1325850</v>
      </c>
      <c r="F16" s="13">
        <f>+SUM(F5:F15)</f>
        <v>1325800</v>
      </c>
      <c r="H16" s="26">
        <f>+SUM(H5:H15)</f>
        <v>1325800</v>
      </c>
      <c r="I16" s="25">
        <f>+E16+F16</f>
        <v>2651650</v>
      </c>
    </row>
  </sheetData>
  <sheetProtection/>
  <mergeCells count="4">
    <mergeCell ref="A1:F1"/>
    <mergeCell ref="A3:A4"/>
    <mergeCell ref="D3:D4"/>
    <mergeCell ref="E3:F3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養老町総合体育館</dc:creator>
  <cp:keywords/>
  <dc:description/>
  <cp:lastModifiedBy>伊藤 寛也</cp:lastModifiedBy>
  <cp:lastPrinted>2019-04-09T04:44:42Z</cp:lastPrinted>
  <dcterms:created xsi:type="dcterms:W3CDTF">2000-11-10T05:20:06Z</dcterms:created>
  <dcterms:modified xsi:type="dcterms:W3CDTF">2019-05-10T02:27:24Z</dcterms:modified>
  <cp:category/>
  <cp:version/>
  <cp:contentType/>
  <cp:contentStatus/>
</cp:coreProperties>
</file>